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7e4807de323dbb64/Рабочий стол/ПРОЕКТ/Базан/"/>
    </mc:Choice>
  </mc:AlternateContent>
  <xr:revisionPtr revIDLastSave="0" documentId="8_{DFE91662-EB55-4D7A-A931-316497516DE2}" xr6:coauthVersionLast="47" xr6:coauthVersionMax="47" xr10:uidLastSave="{00000000-0000-0000-0000-000000000000}"/>
  <bookViews>
    <workbookView xWindow="-28920" yWindow="-120" windowWidth="29040" windowHeight="15840" activeTab="6" xr2:uid="{00000000-000D-0000-FFFF-FFFF00000000}"/>
  </bookViews>
  <sheets>
    <sheet name="Intro" sheetId="1" r:id="rId1"/>
    <sheet name="Parameters" sheetId="2" r:id="rId2"/>
    <sheet name="Operational_Costs" sheetId="3" r:id="rId3"/>
    <sheet name="Investments" sheetId="4" r:id="rId4"/>
    <sheet name="SALES" sheetId="5" r:id="rId5"/>
    <sheet name="Profit_Loss" sheetId="6" r:id="rId6"/>
    <sheet name="Graphs" sheetId="7" r:id="rId7"/>
  </sheets>
  <definedNames>
    <definedName name="consulting_price">Parameters!$D$18</definedName>
    <definedName name="food_allowance">Parameters!$D$15</definedName>
    <definedName name="gross_salary">Parameters!$D$5</definedName>
    <definedName name="months_year">Parameters!$D$16</definedName>
    <definedName name="salaries_year">Parameters!$D$10</definedName>
    <definedName name="selling_price">Parameters!$D$17</definedName>
    <definedName name="social_security">Parameters!$D$11</definedName>
    <definedName name="staff_01">Parameters!$F$7</definedName>
    <definedName name="staff_02">Parameters!$F$8</definedName>
    <definedName name="staff_03">Parameters!$F$9</definedName>
    <definedName name="VAT">Parameters!$D$12</definedName>
    <definedName name="work_days_month">Parameters!$D$13</definedName>
    <definedName name="work_months_year">Parameters!$D$14</definedName>
    <definedName name="workers_insurance">Parameters!$D$19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3" i="3" l="1"/>
  <c r="K33" i="3" s="1"/>
  <c r="K28" i="3" s="1"/>
  <c r="K23" i="3"/>
  <c r="G23" i="3"/>
  <c r="C23" i="3"/>
  <c r="G28" i="3"/>
  <c r="C28" i="3"/>
  <c r="G29" i="3"/>
  <c r="K21" i="3"/>
  <c r="K22" i="3"/>
  <c r="K20" i="3"/>
  <c r="G21" i="3"/>
  <c r="G22" i="3"/>
  <c r="G20" i="3"/>
  <c r="K18" i="3"/>
  <c r="G18" i="3"/>
  <c r="G26" i="3"/>
  <c r="K26" i="3" s="1"/>
  <c r="G30" i="3"/>
  <c r="K30" i="3" s="1"/>
  <c r="E25" i="5"/>
  <c r="E15" i="5"/>
  <c r="K31" i="3"/>
  <c r="G31" i="3"/>
  <c r="G32" i="3"/>
  <c r="K32" i="3" s="1"/>
  <c r="K29" i="3"/>
  <c r="G25" i="3"/>
  <c r="K25" i="3" s="1"/>
  <c r="G27" i="3"/>
  <c r="K27" i="3"/>
  <c r="K24" i="3"/>
  <c r="G24" i="3"/>
  <c r="G19" i="3" l="1"/>
  <c r="L25" i="3"/>
  <c r="L26" i="3"/>
  <c r="L27" i="3"/>
  <c r="L20" i="3"/>
  <c r="L21" i="3"/>
  <c r="L22" i="3"/>
  <c r="L19" i="3"/>
  <c r="H25" i="3"/>
  <c r="H26" i="3"/>
  <c r="H20" i="3"/>
  <c r="H21" i="3"/>
  <c r="H22" i="3"/>
  <c r="D25" i="3"/>
  <c r="D26" i="3"/>
  <c r="D27" i="3"/>
  <c r="D20" i="3"/>
  <c r="D21" i="3"/>
  <c r="D22" i="3"/>
  <c r="F7" i="5" l="1"/>
  <c r="C7" i="3" l="1"/>
  <c r="C9" i="3" s="1"/>
  <c r="M25" i="3"/>
  <c r="B4" i="7"/>
  <c r="B5" i="7" s="1"/>
  <c r="B4" i="6"/>
  <c r="B5" i="6" s="1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E28" i="5"/>
  <c r="E27" i="5" s="1"/>
  <c r="F27" i="5" s="1"/>
  <c r="F4" i="6" s="1"/>
  <c r="C20" i="5"/>
  <c r="C30" i="5" s="1"/>
  <c r="E18" i="5"/>
  <c r="E17" i="5"/>
  <c r="F17" i="5" s="1"/>
  <c r="E4" i="6" s="1"/>
  <c r="E8" i="5"/>
  <c r="F8" i="5" s="1"/>
  <c r="D4" i="6" s="1"/>
  <c r="E18" i="4"/>
  <c r="F18" i="4" s="1"/>
  <c r="F17" i="4"/>
  <c r="E17" i="4"/>
  <c r="E16" i="4"/>
  <c r="F16" i="4" s="1"/>
  <c r="F15" i="4"/>
  <c r="E15" i="4"/>
  <c r="E14" i="4"/>
  <c r="F14" i="4" s="1"/>
  <c r="F13" i="4"/>
  <c r="E13" i="4"/>
  <c r="E12" i="4"/>
  <c r="F12" i="4" s="1"/>
  <c r="F11" i="4"/>
  <c r="E11" i="4"/>
  <c r="E10" i="4"/>
  <c r="F10" i="4" s="1"/>
  <c r="F9" i="4"/>
  <c r="E9" i="4"/>
  <c r="E8" i="4"/>
  <c r="F8" i="4" s="1"/>
  <c r="L33" i="3"/>
  <c r="M33" i="3" s="1"/>
  <c r="H33" i="3"/>
  <c r="I33" i="3" s="1"/>
  <c r="D33" i="3"/>
  <c r="E33" i="3" s="1"/>
  <c r="L32" i="3"/>
  <c r="M32" i="3" s="1"/>
  <c r="H32" i="3"/>
  <c r="I32" i="3" s="1"/>
  <c r="D32" i="3"/>
  <c r="E32" i="3" s="1"/>
  <c r="L31" i="3"/>
  <c r="M31" i="3" s="1"/>
  <c r="H31" i="3"/>
  <c r="I31" i="3" s="1"/>
  <c r="D31" i="3"/>
  <c r="E31" i="3" s="1"/>
  <c r="L30" i="3"/>
  <c r="M30" i="3" s="1"/>
  <c r="H30" i="3"/>
  <c r="I30" i="3" s="1"/>
  <c r="D30" i="3"/>
  <c r="E30" i="3" s="1"/>
  <c r="L29" i="3"/>
  <c r="M29" i="3" s="1"/>
  <c r="H29" i="3"/>
  <c r="D29" i="3"/>
  <c r="E29" i="3" s="1"/>
  <c r="L28" i="3"/>
  <c r="H28" i="3"/>
  <c r="D28" i="3"/>
  <c r="H27" i="3"/>
  <c r="E27" i="3"/>
  <c r="M26" i="3"/>
  <c r="I26" i="3"/>
  <c r="E26" i="3"/>
  <c r="I25" i="3"/>
  <c r="E25" i="3"/>
  <c r="L24" i="3"/>
  <c r="H24" i="3"/>
  <c r="D24" i="3"/>
  <c r="E24" i="3" s="1"/>
  <c r="L23" i="3"/>
  <c r="H23" i="3"/>
  <c r="D23" i="3"/>
  <c r="H19" i="3"/>
  <c r="I19" i="3" s="1"/>
  <c r="D19" i="3"/>
  <c r="C19" i="3"/>
  <c r="L18" i="3"/>
  <c r="H18" i="3"/>
  <c r="D18" i="3"/>
  <c r="C12" i="3"/>
  <c r="K8" i="3"/>
  <c r="G8" i="3"/>
  <c r="C8" i="3"/>
  <c r="G3" i="3"/>
  <c r="K3" i="3" s="1"/>
  <c r="F9" i="2"/>
  <c r="L9" i="3" s="1"/>
  <c r="F8" i="2"/>
  <c r="H7" i="3" s="1"/>
  <c r="F7" i="2"/>
  <c r="I28" i="3" s="1"/>
  <c r="E23" i="3" l="1"/>
  <c r="E19" i="3"/>
  <c r="M24" i="3"/>
  <c r="I27" i="3"/>
  <c r="F15" i="5"/>
  <c r="F20" i="5" s="1"/>
  <c r="E3" i="6" s="1"/>
  <c r="E5" i="6" s="1"/>
  <c r="F25" i="5"/>
  <c r="F3" i="6" s="1"/>
  <c r="F5" i="6" s="1"/>
  <c r="D8" i="3"/>
  <c r="E8" i="3" s="1"/>
  <c r="D12" i="3"/>
  <c r="E12" i="3" s="1"/>
  <c r="E13" i="3" s="1"/>
  <c r="D7" i="3"/>
  <c r="E7" i="3" s="1"/>
  <c r="F20" i="4"/>
  <c r="F14" i="6" s="1"/>
  <c r="M27" i="3"/>
  <c r="I23" i="3"/>
  <c r="M23" i="3"/>
  <c r="I24" i="3"/>
  <c r="K19" i="3"/>
  <c r="M19" i="3" s="1"/>
  <c r="E28" i="3"/>
  <c r="H8" i="3"/>
  <c r="I8" i="3" s="1"/>
  <c r="H9" i="3"/>
  <c r="H12" i="3"/>
  <c r="M28" i="3"/>
  <c r="G7" i="3"/>
  <c r="E18" i="3"/>
  <c r="C34" i="3"/>
  <c r="F10" i="5"/>
  <c r="D3" i="6"/>
  <c r="D5" i="6" s="1"/>
  <c r="I29" i="3"/>
  <c r="C13" i="3"/>
  <c r="G34" i="3"/>
  <c r="I18" i="3"/>
  <c r="L12" i="3"/>
  <c r="L8" i="3"/>
  <c r="M8" i="3" s="1"/>
  <c r="L7" i="3"/>
  <c r="C10" i="3"/>
  <c r="D9" i="3"/>
  <c r="E9" i="3" s="1"/>
  <c r="E6" i="6" l="1"/>
  <c r="E7" i="6"/>
  <c r="D6" i="6"/>
  <c r="D7" i="6"/>
  <c r="F6" i="6"/>
  <c r="F7" i="6"/>
  <c r="C15" i="3"/>
  <c r="F30" i="5"/>
  <c r="E10" i="3"/>
  <c r="E15" i="3" s="1"/>
  <c r="D11" i="6" s="1"/>
  <c r="D14" i="6"/>
  <c r="E14" i="6"/>
  <c r="I34" i="3"/>
  <c r="E12" i="6" s="1"/>
  <c r="E34" i="3"/>
  <c r="D12" i="6" s="1"/>
  <c r="G12" i="3"/>
  <c r="G9" i="3"/>
  <c r="K7" i="3"/>
  <c r="I7" i="3"/>
  <c r="K34" i="3"/>
  <c r="M18" i="3"/>
  <c r="M34" i="3" s="1"/>
  <c r="F12" i="6" s="1"/>
  <c r="C4" i="7"/>
  <c r="C3" i="7"/>
  <c r="C5" i="7"/>
  <c r="E9" i="6" l="1"/>
  <c r="E10" i="6" s="1"/>
  <c r="D9" i="6"/>
  <c r="D10" i="6" s="1"/>
  <c r="F9" i="6"/>
  <c r="F10" i="6" s="1"/>
  <c r="E15" i="6"/>
  <c r="D13" i="6"/>
  <c r="D15" i="6"/>
  <c r="K12" i="3"/>
  <c r="K9" i="3"/>
  <c r="M9" i="3" s="1"/>
  <c r="G10" i="3"/>
  <c r="I9" i="3"/>
  <c r="I10" i="3" s="1"/>
  <c r="M7" i="3"/>
  <c r="G13" i="3"/>
  <c r="I12" i="3"/>
  <c r="I13" i="3" s="1"/>
  <c r="F15" i="6" l="1"/>
  <c r="I15" i="3"/>
  <c r="E11" i="6" s="1"/>
  <c r="D3" i="7"/>
  <c r="E3" i="7" s="1"/>
  <c r="D17" i="6"/>
  <c r="M10" i="3"/>
  <c r="K13" i="3"/>
  <c r="M12" i="3"/>
  <c r="M13" i="3" s="1"/>
  <c r="G15" i="3"/>
  <c r="K10" i="3"/>
  <c r="E13" i="6" l="1"/>
  <c r="M15" i="3"/>
  <c r="K15" i="3"/>
  <c r="D4" i="7" l="1"/>
  <c r="E4" i="7" s="1"/>
  <c r="E17" i="6"/>
  <c r="F11" i="6"/>
  <c r="F13" i="6" s="1"/>
  <c r="F17" i="6" l="1"/>
  <c r="D5" i="7"/>
  <c r="E5" i="7" s="1"/>
</calcChain>
</file>

<file path=xl/sharedStrings.xml><?xml version="1.0" encoding="utf-8"?>
<sst xmlns="http://schemas.openxmlformats.org/spreadsheetml/2006/main" count="176" uniqueCount="137">
  <si>
    <r>
      <rPr>
        <i/>
        <sz val="11"/>
        <rFont val="Calibri"/>
        <family val="2"/>
      </rPr>
      <t>Dear Entrepreneur,
This template is made to foresee and plan the development of your startup idea for the period of 3 years.
It is made based on the requirements of the EYE4UA project.
The parameters are designed based on the general categories of running a business, and when the Parameters are defined most of the fields for the next sheets are connected to the values introduced in the Parameters sheets. All the</t>
    </r>
    <r>
      <rPr>
        <i/>
        <sz val="11"/>
        <color rgb="FFFFD965"/>
        <rFont val="Calibri"/>
        <family val="2"/>
      </rPr>
      <t xml:space="preserve"> </t>
    </r>
    <r>
      <rPr>
        <b/>
        <i/>
        <sz val="11"/>
        <color rgb="FFFFD965"/>
        <rFont val="Calibri"/>
        <family val="2"/>
      </rPr>
      <t>yellow fields</t>
    </r>
    <r>
      <rPr>
        <i/>
        <sz val="11"/>
        <rFont val="Calibri"/>
        <family val="2"/>
      </rPr>
      <t xml:space="preserve"> signify the need to input the values from the entrepreneur. 
The table and the graph from the final sheet - Graph, need to be copied into the narrative part of your Business plan.</t>
    </r>
    <r>
      <rPr>
        <sz val="11"/>
        <rFont val="Calibri"/>
        <family val="2"/>
      </rPr>
      <t xml:space="preserve"> </t>
    </r>
  </si>
  <si>
    <t>The parameter below are to be defined by the enterpreneur (fields marked in yellow)</t>
  </si>
  <si>
    <t xml:space="preserve">These parameters are defined for Portugese context as a example, in the comment section you have the numbers and percentages for each category for different partner countires </t>
  </si>
  <si>
    <t>No</t>
  </si>
  <si>
    <t>Parametar</t>
  </si>
  <si>
    <t>Unit</t>
  </si>
  <si>
    <t>Comment</t>
  </si>
  <si>
    <t>Salary/month (average) - Netto</t>
  </si>
  <si>
    <t>EUR</t>
  </si>
  <si>
    <t>add the monthly salary here, if there is more staff please estimate the salaries and calculate the average</t>
  </si>
  <si>
    <t>staff_categories</t>
  </si>
  <si>
    <t>TOTAL</t>
  </si>
  <si>
    <t>you can also adjust the staff category</t>
  </si>
  <si>
    <t>staff_members_ per year 01</t>
  </si>
  <si>
    <t xml:space="preserve">add the number of staff per category </t>
  </si>
  <si>
    <t>staff_members_ per year 02</t>
  </si>
  <si>
    <t>staff_members_ per year 03</t>
  </si>
  <si>
    <t>Social Security</t>
  </si>
  <si>
    <t>VAT</t>
  </si>
  <si>
    <t>Days/month</t>
  </si>
  <si>
    <t>Productive months/year</t>
  </si>
  <si>
    <t>Food Allowance/day</t>
  </si>
  <si>
    <t>Months/year</t>
  </si>
  <si>
    <t>Product price</t>
  </si>
  <si>
    <t>add the price of your product</t>
  </si>
  <si>
    <t>Service price</t>
  </si>
  <si>
    <t>add the price of your service</t>
  </si>
  <si>
    <t>Staff Insurance</t>
  </si>
  <si>
    <t>The fields marked in yellow are to be defined by enterpreneur</t>
  </si>
  <si>
    <t>BUDGET HEADING</t>
  </si>
  <si>
    <t>COST/month</t>
  </si>
  <si>
    <t>Units</t>
  </si>
  <si>
    <t>COST/year</t>
  </si>
  <si>
    <t>Staff Costs</t>
  </si>
  <si>
    <t>Salaries</t>
  </si>
  <si>
    <t>Food Allowance</t>
  </si>
  <si>
    <t>SUM "Salaries"</t>
  </si>
  <si>
    <t>SUM "Social Charges"</t>
  </si>
  <si>
    <t>TOTAL "Staff Costs"</t>
  </si>
  <si>
    <t>Supplies and External Services</t>
  </si>
  <si>
    <t>Maintenance</t>
  </si>
  <si>
    <t>Maintenance of office space</t>
  </si>
  <si>
    <t>Office tools</t>
  </si>
  <si>
    <t>Cleaning, Hygiene &amp; Comfort</t>
  </si>
  <si>
    <t>General Charges</t>
  </si>
  <si>
    <t>Fuels</t>
  </si>
  <si>
    <t>Water</t>
  </si>
  <si>
    <t>Insurances</t>
  </si>
  <si>
    <t>Total "Supplies and External Services"</t>
  </si>
  <si>
    <t>The values below are to be defined by NE (fields marked in yellow)</t>
  </si>
  <si>
    <t>INVESTMENT HEADING</t>
  </si>
  <si>
    <t>COST</t>
  </si>
  <si>
    <t>Years for depreciation</t>
  </si>
  <si>
    <t>Months for depreciation</t>
  </si>
  <si>
    <t>Monthly Amortisation</t>
  </si>
  <si>
    <t>(no VAT)</t>
  </si>
  <si>
    <t>[A]</t>
  </si>
  <si>
    <t>[B]</t>
  </si>
  <si>
    <t>[A] / [B]</t>
  </si>
  <si>
    <t xml:space="preserve">Added by the entrepreneur </t>
  </si>
  <si>
    <t xml:space="preserve">Europen 
Average </t>
  </si>
  <si>
    <t>Always 
12 mounths</t>
  </si>
  <si>
    <t>Land plot &amp; similar</t>
  </si>
  <si>
    <t>Tools and other devices</t>
  </si>
  <si>
    <t>RTD Expenses</t>
  </si>
  <si>
    <t>Other Investments</t>
  </si>
  <si>
    <t>Intellectual Property</t>
  </si>
  <si>
    <t>Total INVESTMENT COST (per month)</t>
  </si>
  <si>
    <t>CATEGORY</t>
  </si>
  <si>
    <t>YEAR</t>
  </si>
  <si>
    <t>units</t>
  </si>
  <si>
    <t>unit value</t>
  </si>
  <si>
    <t>amount/year</t>
  </si>
  <si>
    <t>Sales</t>
  </si>
  <si>
    <t>Product</t>
  </si>
  <si>
    <t>The number of sales of the prodcut planned in 1st year</t>
  </si>
  <si>
    <t>Service</t>
  </si>
  <si>
    <t>The number of sales of the services planned in 1st year</t>
  </si>
  <si>
    <t>Total "SALES"</t>
  </si>
  <si>
    <t>The number of sales of the product planned in 2nd year (with the product price % change included)</t>
  </si>
  <si>
    <t>Product price % of growth/decrease</t>
  </si>
  <si>
    <t>The number of sales of the services planned in 2nd year  (with the service price % change included)</t>
  </si>
  <si>
    <t>Service price % of growth/decrease</t>
  </si>
  <si>
    <t>The number of sales of the product planned in 3rd year (with the product price % change included)</t>
  </si>
  <si>
    <t>The number of sales of the services planned in 3rd year (with the service price % change included)</t>
  </si>
  <si>
    <t>comments</t>
  </si>
  <si>
    <t>P &amp; L STATEMENT</t>
  </si>
  <si>
    <t>Other Revenue Streams</t>
  </si>
  <si>
    <t>Total INCOME (1+2)</t>
  </si>
  <si>
    <t>(leave it BLANK if it does not apply)</t>
  </si>
  <si>
    <r>
      <rPr>
        <sz val="11"/>
        <rFont val="Calibri"/>
        <family val="2"/>
      </rPr>
      <t xml:space="preserve">Distribution Costs </t>
    </r>
    <r>
      <rPr>
        <b/>
        <sz val="11"/>
        <rFont val="Calibri"/>
        <family val="2"/>
      </rPr>
      <t>(Transportation &amp; Others)</t>
    </r>
  </si>
  <si>
    <t>Other Variable Costs</t>
  </si>
  <si>
    <t>Total of VARIABLE COSTS (4+5+6)</t>
  </si>
  <si>
    <t>Gross Margin (3-7)</t>
  </si>
  <si>
    <t>Total Operational Costs (9+10)</t>
  </si>
  <si>
    <t>Depreciation and Amortization Costs</t>
  </si>
  <si>
    <t>Taxes and other charges</t>
  </si>
  <si>
    <t>[ difference between VAT of "INCOME" and VAT of ("VARIABLE COSTS" + "EXTERNAL SERVICES") ]</t>
  </si>
  <si>
    <r>
      <rPr>
        <sz val="11"/>
        <rFont val="Calibri"/>
        <family val="2"/>
      </rPr>
      <t xml:space="preserve">Financial Costs </t>
    </r>
    <r>
      <rPr>
        <b/>
        <sz val="11"/>
        <rFont val="Calibri"/>
        <family val="2"/>
      </rPr>
      <t>(interest)</t>
    </r>
  </si>
  <si>
    <t>(should there be a BANK LOAN, it needs to be calculated and included in this category)</t>
  </si>
  <si>
    <t>Operating Result (8-11-12-13-14)</t>
  </si>
  <si>
    <t>year</t>
  </si>
  <si>
    <t>income</t>
  </si>
  <si>
    <t>costs</t>
  </si>
  <si>
    <t>result</t>
  </si>
  <si>
    <t xml:space="preserve">The table and the graph from this sheet - Graphs, need to be copied into the narrative part of your Business plan. </t>
  </si>
  <si>
    <t>Sales staff</t>
  </si>
  <si>
    <t>Director</t>
  </si>
  <si>
    <t xml:space="preserve"> b  </t>
  </si>
  <si>
    <t>Operational Costs</t>
  </si>
  <si>
    <t>Marketing &amp; Promotion</t>
  </si>
  <si>
    <t>Customs &amp; Administrative Fees</t>
  </si>
  <si>
    <t>Logistics (Transportation)</t>
  </si>
  <si>
    <t>Accounting &amp; Financial Services</t>
  </si>
  <si>
    <t>Utility bills</t>
  </si>
  <si>
    <t>Administrative Equipment (computers, office tools, furniture)</t>
  </si>
  <si>
    <t>Installation Expenses (renovation, branding, signage)</t>
  </si>
  <si>
    <t>Computer Software (website, WooCommerce, hosting, integration)</t>
  </si>
  <si>
    <r>
      <t>* add taxes based on the country's regulations</t>
    </r>
    <r>
      <rPr>
        <b/>
        <i/>
        <sz val="11"/>
        <rFont val="Calibri"/>
        <family val="2"/>
      </rPr>
      <t xml:space="preserve">: for Romania 12 with tax 45% </t>
    </r>
    <r>
      <rPr>
        <i/>
        <sz val="11"/>
        <rFont val="Calibri"/>
        <family val="2"/>
      </rPr>
      <t xml:space="preserve">
</t>
    </r>
  </si>
  <si>
    <r>
      <rPr>
        <i/>
        <sz val="11"/>
        <rFont val="Calibri"/>
        <family val="2"/>
      </rPr>
      <t xml:space="preserve">* add taxes on salary based on the country regulation: </t>
    </r>
    <r>
      <rPr>
        <b/>
        <i/>
        <sz val="11"/>
        <rFont val="Calibri"/>
        <family val="2"/>
      </rPr>
      <t>for Romania Social insurance contribution: 25%,  Health insurance contribution: 10%, Revenue Tax 10%.</t>
    </r>
    <r>
      <rPr>
        <i/>
        <sz val="11"/>
        <color rgb="FFFF0000"/>
        <rFont val="Calibri"/>
        <family val="2"/>
      </rPr>
      <t xml:space="preserve">
</t>
    </r>
  </si>
  <si>
    <r>
      <rPr>
        <i/>
        <sz val="11"/>
        <rFont val="Calibri"/>
        <family val="2"/>
      </rPr>
      <t>* add VAT based on the country's regulations: for Romania, standard rate in 2025:</t>
    </r>
    <r>
      <rPr>
        <b/>
        <i/>
        <sz val="11"/>
        <rFont val="Calibri"/>
        <family val="2"/>
      </rPr>
      <t xml:space="preserve"> 21%</t>
    </r>
    <r>
      <rPr>
        <i/>
        <sz val="11"/>
        <rFont val="Calibri"/>
        <family val="2"/>
      </rPr>
      <t xml:space="preserve"> </t>
    </r>
    <r>
      <rPr>
        <i/>
        <sz val="11"/>
        <color rgb="FFFF0000"/>
        <rFont val="Calibri"/>
        <family val="2"/>
      </rPr>
      <t xml:space="preserve"> </t>
    </r>
    <r>
      <rPr>
        <i/>
        <u/>
        <sz val="11"/>
        <color rgb="FF1155CC"/>
        <rFont val="Calibri"/>
        <family val="2"/>
      </rPr>
      <t>https://www.avalara.com/vatlive/en/country-guides/europe/romania/romanian-vat-rates.html)</t>
    </r>
    <r>
      <rPr>
        <i/>
        <sz val="11"/>
        <color rgb="FFFF0000"/>
        <rFont val="Calibri"/>
        <family val="2"/>
      </rPr>
      <t xml:space="preserve">
</t>
    </r>
  </si>
  <si>
    <t xml:space="preserve">21 days </t>
  </si>
  <si>
    <t xml:space="preserve">12 days </t>
  </si>
  <si>
    <r>
      <t>* add food allowence (non taxable) based on the country's regulations: for Romania:</t>
    </r>
    <r>
      <rPr>
        <b/>
        <i/>
        <sz val="11"/>
        <rFont val="Calibri"/>
        <family val="2"/>
      </rPr>
      <t xml:space="preserve"> aprox 8 eur</t>
    </r>
    <r>
      <rPr>
        <i/>
        <sz val="11"/>
        <rFont val="Calibri"/>
        <family val="2"/>
      </rPr>
      <t xml:space="preserve">
The maximum value for meal vouchers is 40 lei per day ( ~ 8 euro). Decide whether you want to keep the value or not. Either option is good, important to be in correlation with the business plan.</t>
    </r>
  </si>
  <si>
    <r>
      <t xml:space="preserve">* add staf insurance taxes based on the country's regulations (if not previously indicated together with other taxes in Social Security Column): </t>
    </r>
    <r>
      <rPr>
        <b/>
        <i/>
        <sz val="11"/>
        <rFont val="Calibri"/>
        <family val="2"/>
      </rPr>
      <t>for Romania: 2.25%</t>
    </r>
    <r>
      <rPr>
        <i/>
        <sz val="11"/>
        <rFont val="Calibri"/>
        <family val="2"/>
      </rPr>
      <t xml:space="preserve">
</t>
    </r>
  </si>
  <si>
    <t>Social Security+Health Insurance+Revenue Tax (Employee taxes</t>
  </si>
  <si>
    <t xml:space="preserve"> Staff Insurance (Employer Tax)</t>
  </si>
  <si>
    <t xml:space="preserve"> </t>
  </si>
  <si>
    <t>Transportation Equipment (vending trailer)</t>
  </si>
  <si>
    <r>
      <t xml:space="preserve">Buildings and Other Constructions </t>
    </r>
    <r>
      <rPr>
        <b/>
        <sz val="11"/>
        <rFont val="Calibri"/>
        <family val="2"/>
        <charset val="204"/>
      </rPr>
      <t>(buying)</t>
    </r>
  </si>
  <si>
    <t>Basic Equipment (coffee machine, coffee grinder, small equipment)</t>
  </si>
  <si>
    <t>1st Year (2026)</t>
  </si>
  <si>
    <t>2nd Year (2027)</t>
  </si>
  <si>
    <t>3rd Year (2028)</t>
  </si>
  <si>
    <t>Space rental (trading place) (20 m2 x EUR 40/m2)</t>
  </si>
  <si>
    <t xml:space="preserve">Freelance designer and digital marketer </t>
  </si>
  <si>
    <t>Production costs of coffee, milk, glasses, other (fixed % of the price of the product/service)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</si>
</sst>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Y\E\A\R\ ####"/>
    <numFmt numFmtId="165" formatCode="##\."/>
  </numFmts>
  <fonts count="24" x14ac:knownFonts="1">
    <font>
      <sz val="11"/>
      <name val="Calibri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i/>
      <sz val="11"/>
      <color rgb="FFC55A11"/>
      <name val="Calibri"/>
      <family val="2"/>
    </font>
    <font>
      <i/>
      <sz val="11"/>
      <color rgb="FFFF0000"/>
      <name val="Calibri"/>
      <family val="2"/>
    </font>
    <font>
      <i/>
      <u/>
      <sz val="11"/>
      <color rgb="FFFF0000"/>
      <name val="Calibri"/>
      <family val="2"/>
    </font>
    <font>
      <u/>
      <sz val="11"/>
      <name val="Calibri"/>
      <family val="2"/>
    </font>
    <font>
      <u/>
      <sz val="11"/>
      <name val="Calibri"/>
      <family val="2"/>
    </font>
    <font>
      <u/>
      <sz val="11"/>
      <name val="Calibri"/>
      <family val="2"/>
    </font>
    <font>
      <b/>
      <sz val="11"/>
      <color rgb="FFFF0000"/>
      <name val="Calibri"/>
      <family val="2"/>
    </font>
    <font>
      <u/>
      <sz val="11"/>
      <name val="Calibri"/>
      <family val="2"/>
    </font>
    <font>
      <u/>
      <sz val="11"/>
      <name val="Calibri"/>
      <family val="2"/>
    </font>
    <font>
      <b/>
      <i/>
      <sz val="11"/>
      <color rgb="FFC55A11"/>
      <name val="Calibri"/>
      <family val="2"/>
    </font>
    <font>
      <sz val="9"/>
      <name val="Calibri"/>
      <family val="2"/>
    </font>
    <font>
      <i/>
      <sz val="11"/>
      <name val="Calibri"/>
      <family val="2"/>
    </font>
    <font>
      <sz val="11"/>
      <color rgb="FFC55A11"/>
      <name val="Calibri"/>
      <family val="2"/>
    </font>
    <font>
      <i/>
      <sz val="11"/>
      <color rgb="FFFFD965"/>
      <name val="Calibri"/>
      <family val="2"/>
    </font>
    <font>
      <b/>
      <i/>
      <sz val="11"/>
      <color rgb="FFFFD965"/>
      <name val="Calibri"/>
      <family val="2"/>
    </font>
    <font>
      <i/>
      <u/>
      <sz val="11"/>
      <color rgb="FF1155CC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FFD965"/>
        <bgColor rgb="FFFFD965"/>
      </patternFill>
    </fill>
    <fill>
      <patternFill patternType="solid">
        <fgColor rgb="FFFFC000"/>
        <bgColor rgb="FFFFC000"/>
      </patternFill>
    </fill>
    <fill>
      <patternFill patternType="solid">
        <fgColor theme="2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4B08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/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1" fillId="2" borderId="4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4" borderId="4" xfId="0" applyFont="1" applyFill="1" applyBorder="1" applyAlignment="1">
      <alignment vertical="center"/>
    </xf>
    <xf numFmtId="4" fontId="3" fillId="4" borderId="4" xfId="0" applyNumberFormat="1" applyFont="1" applyFill="1" applyBorder="1" applyAlignment="1">
      <alignment horizontal="right" vertical="center"/>
    </xf>
    <xf numFmtId="3" fontId="3" fillId="4" borderId="4" xfId="0" applyNumberFormat="1" applyFont="1" applyFill="1" applyBorder="1" applyAlignment="1">
      <alignment horizontal="right" vertical="center"/>
    </xf>
    <xf numFmtId="0" fontId="3" fillId="4" borderId="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3" fontId="1" fillId="4" borderId="4" xfId="0" applyNumberFormat="1" applyFont="1" applyFill="1" applyBorder="1" applyAlignment="1">
      <alignment horizontal="right" vertical="center"/>
    </xf>
    <xf numFmtId="0" fontId="10" fillId="4" borderId="4" xfId="0" applyFont="1" applyFill="1" applyBorder="1" applyAlignment="1">
      <alignment vertical="center"/>
    </xf>
    <xf numFmtId="4" fontId="11" fillId="4" borderId="19" xfId="0" applyNumberFormat="1" applyFont="1" applyFill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12" fillId="5" borderId="4" xfId="0" applyFont="1" applyFill="1" applyBorder="1" applyAlignment="1">
      <alignment horizontal="left" vertical="center"/>
    </xf>
    <xf numFmtId="4" fontId="3" fillId="5" borderId="4" xfId="0" applyNumberFormat="1" applyFont="1" applyFill="1" applyBorder="1" applyAlignment="1">
      <alignment horizontal="right" vertical="center"/>
    </xf>
    <xf numFmtId="3" fontId="3" fillId="5" borderId="4" xfId="0" applyNumberFormat="1" applyFont="1" applyFill="1" applyBorder="1" applyAlignment="1">
      <alignment horizontal="right" vertical="center"/>
    </xf>
    <xf numFmtId="0" fontId="1" fillId="6" borderId="4" xfId="0" applyFont="1" applyFill="1" applyBorder="1" applyAlignment="1">
      <alignment horizontal="left" vertical="center"/>
    </xf>
    <xf numFmtId="4" fontId="1" fillId="6" borderId="4" xfId="0" applyNumberFormat="1" applyFont="1" applyFill="1" applyBorder="1" applyAlignment="1">
      <alignment horizontal="right" vertical="center"/>
    </xf>
    <xf numFmtId="3" fontId="1" fillId="6" borderId="4" xfId="0" applyNumberFormat="1" applyFont="1" applyFill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0" fontId="3" fillId="4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7" borderId="4" xfId="0" applyFont="1" applyFill="1" applyBorder="1" applyAlignment="1">
      <alignment vertical="center"/>
    </xf>
    <xf numFmtId="1" fontId="11" fillId="7" borderId="4" xfId="0" applyNumberFormat="1" applyFont="1" applyFill="1" applyBorder="1" applyAlignment="1">
      <alignment horizontal="center" vertical="center"/>
    </xf>
    <xf numFmtId="3" fontId="1" fillId="7" borderId="4" xfId="0" applyNumberFormat="1" applyFont="1" applyFill="1" applyBorder="1" applyAlignment="1">
      <alignment horizontal="right" vertical="center"/>
    </xf>
    <xf numFmtId="4" fontId="1" fillId="7" borderId="4" xfId="0" applyNumberFormat="1" applyFont="1" applyFill="1" applyBorder="1" applyAlignment="1">
      <alignment horizontal="right" vertical="center"/>
    </xf>
    <xf numFmtId="4" fontId="11" fillId="7" borderId="19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5" fontId="3" fillId="4" borderId="4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vertical="center"/>
    </xf>
    <xf numFmtId="4" fontId="1" fillId="0" borderId="28" xfId="0" applyNumberFormat="1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4" fontId="1" fillId="0" borderId="34" xfId="0" applyNumberFormat="1" applyFont="1" applyBorder="1" applyAlignment="1">
      <alignment vertical="center"/>
    </xf>
    <xf numFmtId="4" fontId="1" fillId="9" borderId="11" xfId="0" applyNumberFormat="1" applyFont="1" applyFill="1" applyBorder="1" applyAlignment="1">
      <alignment vertical="center"/>
    </xf>
    <xf numFmtId="4" fontId="1" fillId="9" borderId="5" xfId="0" applyNumberFormat="1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4" fontId="3" fillId="9" borderId="4" xfId="0" applyNumberFormat="1" applyFont="1" applyFill="1" applyBorder="1" applyAlignment="1">
      <alignment horizontal="right" vertical="center"/>
    </xf>
    <xf numFmtId="4" fontId="1" fillId="9" borderId="4" xfId="0" applyNumberFormat="1" applyFont="1" applyFill="1" applyBorder="1" applyAlignment="1">
      <alignment horizontal="right" vertical="center"/>
    </xf>
    <xf numFmtId="0" fontId="8" fillId="5" borderId="4" xfId="0" applyFont="1" applyFill="1" applyBorder="1" applyAlignment="1">
      <alignment horizontal="left" vertical="center"/>
    </xf>
    <xf numFmtId="4" fontId="11" fillId="9" borderId="4" xfId="0" applyNumberFormat="1" applyFont="1" applyFill="1" applyBorder="1" applyAlignment="1">
      <alignment horizontal="right" vertical="center"/>
    </xf>
    <xf numFmtId="3" fontId="1" fillId="9" borderId="4" xfId="0" applyNumberFormat="1" applyFont="1" applyFill="1" applyBorder="1" applyAlignment="1">
      <alignment horizontal="right" vertical="center"/>
    </xf>
    <xf numFmtId="10" fontId="1" fillId="9" borderId="4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16" fillId="10" borderId="5" xfId="0" applyFont="1" applyFill="1" applyBorder="1" applyAlignment="1">
      <alignment vertical="center" wrapText="1"/>
    </xf>
    <xf numFmtId="0" fontId="6" fillId="10" borderId="5" xfId="0" applyFont="1" applyFill="1" applyBorder="1" applyAlignment="1">
      <alignment vertical="center" wrapText="1"/>
    </xf>
    <xf numFmtId="0" fontId="7" fillId="10" borderId="12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23" fillId="0" borderId="0" xfId="0" applyFont="1"/>
    <xf numFmtId="10" fontId="1" fillId="9" borderId="5" xfId="0" applyNumberFormat="1" applyFont="1" applyFill="1" applyBorder="1" applyAlignment="1">
      <alignment vertical="center"/>
    </xf>
    <xf numFmtId="0" fontId="16" fillId="0" borderId="5" xfId="0" applyFont="1" applyBorder="1" applyAlignment="1">
      <alignment vertical="center"/>
    </xf>
    <xf numFmtId="4" fontId="1" fillId="11" borderId="4" xfId="0" applyNumberFormat="1" applyFont="1" applyFill="1" applyBorder="1" applyAlignment="1">
      <alignment horizontal="right" vertical="center"/>
    </xf>
    <xf numFmtId="3" fontId="1" fillId="11" borderId="4" xfId="0" applyNumberFormat="1" applyFont="1" applyFill="1" applyBorder="1" applyAlignment="1">
      <alignment horizontal="right" vertical="center"/>
    </xf>
    <xf numFmtId="3" fontId="3" fillId="13" borderId="4" xfId="0" applyNumberFormat="1" applyFont="1" applyFill="1" applyBorder="1" applyAlignment="1">
      <alignment horizontal="right" vertical="center"/>
    </xf>
    <xf numFmtId="4" fontId="1" fillId="12" borderId="0" xfId="0" applyNumberFormat="1" applyFont="1" applyFill="1" applyAlignment="1">
      <alignment horizontal="right" vertical="center"/>
    </xf>
    <xf numFmtId="3" fontId="1" fillId="12" borderId="0" xfId="0" applyNumberFormat="1" applyFont="1" applyFill="1" applyAlignment="1">
      <alignment horizontal="right" vertical="center"/>
    </xf>
    <xf numFmtId="0" fontId="1" fillId="1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3" fillId="0" borderId="7" xfId="0" applyFont="1" applyBorder="1" applyAlignment="1">
      <alignment horizontal="center" vertical="center"/>
    </xf>
    <xf numFmtId="0" fontId="2" fillId="0" borderId="9" xfId="0" applyFont="1" applyBorder="1"/>
    <xf numFmtId="0" fontId="2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/>
    </xf>
    <xf numFmtId="0" fontId="2" fillId="0" borderId="18" xfId="0" applyFont="1" applyBorder="1"/>
    <xf numFmtId="164" fontId="3" fillId="4" borderId="15" xfId="0" applyNumberFormat="1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3" fontId="3" fillId="4" borderId="14" xfId="0" applyNumberFormat="1" applyFont="1" applyFill="1" applyBorder="1" applyAlignment="1">
      <alignment horizontal="right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0" fillId="0" borderId="0" xfId="0"/>
    <xf numFmtId="0" fontId="2" fillId="0" borderId="21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23" xfId="0" applyFont="1" applyBorder="1"/>
    <xf numFmtId="0" fontId="21" fillId="14" borderId="0" xfId="0" applyFont="1" applyFill="1" applyAlignment="1">
      <alignment vertical="center" wrapText="1"/>
    </xf>
    <xf numFmtId="0" fontId="1" fillId="2" borderId="18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15" borderId="5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3" fontId="1" fillId="15" borderId="4" xfId="0" applyNumberFormat="1" applyFont="1" applyFill="1" applyBorder="1" applyAlignment="1">
      <alignment horizontal="right" vertical="center"/>
    </xf>
    <xf numFmtId="4" fontId="1" fillId="14" borderId="0" xfId="0" applyNumberFormat="1" applyFont="1" applyFill="1" applyAlignment="1">
      <alignment horizontal="right" vertical="center"/>
    </xf>
    <xf numFmtId="10" fontId="1" fillId="15" borderId="4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Sensors for the Environment: INCOME vs COSTS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income</c:v>
          </c:tx>
          <c:spPr>
            <a:ln w="19050" cmpd="sng">
              <a:solidFill>
                <a:srgbClr val="4285F4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1469534050179211E-2"/>
                  <c:y val="-6.4814814814814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08-4DF8-A1D6-09D9A664C727}"/>
                </c:ext>
              </c:extLst>
            </c:dLbl>
            <c:dLbl>
              <c:idx val="1"/>
              <c:layout>
                <c:manualLayout>
                  <c:x val="-2.007168458781362E-2"/>
                  <c:y val="-7.87037037037037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08-4DF8-A1D6-09D9A664C727}"/>
                </c:ext>
              </c:extLst>
            </c:dLbl>
            <c:dLbl>
              <c:idx val="2"/>
              <c:layout>
                <c:manualLayout>
                  <c:x val="-5.7347670250897107E-3"/>
                  <c:y val="-9.25925925925926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08-4DF8-A1D6-09D9A664C7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solidFill>
                      <a:srgbClr val="ED7D31"/>
                    </a:solidFill>
                    <a:latin typeface="+mn-lt"/>
                  </a:defRPr>
                </a:pPr>
                <a:endParaRPr lang="ru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Graphs!$B$3:$B$5</c:f>
              <c:numCache>
                <c:formatCode>General</c:formatCode>
                <c:ptCount val="3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</c:numCache>
            </c:numRef>
          </c:cat>
          <c:val>
            <c:numRef>
              <c:f>Graphs!$C$3:$C$5</c:f>
              <c:numCache>
                <c:formatCode>#,##0.00</c:formatCode>
                <c:ptCount val="3"/>
                <c:pt idx="0">
                  <c:v>102930</c:v>
                </c:pt>
                <c:pt idx="1">
                  <c:v>138517.5</c:v>
                </c:pt>
                <c:pt idx="2">
                  <c:v>196443.00000000003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47-4E14-A340-4CD045DFB9D7}"/>
            </c:ext>
          </c:extLst>
        </c:ser>
        <c:ser>
          <c:idx val="1"/>
          <c:order val="1"/>
          <c:tx>
            <c:v>costs</c:v>
          </c:tx>
          <c:spPr>
            <a:ln w="19050" cmpd="sng">
              <a:solidFill>
                <a:srgbClr val="EA4335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1469534050179211E-2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08-4DF8-A1D6-09D9A664C727}"/>
                </c:ext>
              </c:extLst>
            </c:dLbl>
            <c:dLbl>
              <c:idx val="1"/>
              <c:layout>
                <c:manualLayout>
                  <c:x val="0"/>
                  <c:y val="7.407407407407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08-4DF8-A1D6-09D9A664C727}"/>
                </c:ext>
              </c:extLst>
            </c:dLbl>
            <c:dLbl>
              <c:idx val="2"/>
              <c:layout>
                <c:manualLayout>
                  <c:x val="-1.0513618091784253E-16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08-4DF8-A1D6-09D9A664C7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latin typeface="+mn-lt"/>
                  </a:defRPr>
                </a:pPr>
                <a:endParaRPr lang="ru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Graphs!$B$3:$B$5</c:f>
              <c:numCache>
                <c:formatCode>General</c:formatCode>
                <c:ptCount val="3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</c:numCache>
            </c:numRef>
          </c:cat>
          <c:val>
            <c:numRef>
              <c:f>Graphs!$D$3:$D$5</c:f>
              <c:numCache>
                <c:formatCode>#,##0.00</c:formatCode>
                <c:ptCount val="3"/>
                <c:pt idx="0">
                  <c:v>91849.456999999995</c:v>
                </c:pt>
                <c:pt idx="1">
                  <c:v>122659.73075</c:v>
                </c:pt>
                <c:pt idx="2">
                  <c:v>164530.26470000003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47-4E14-A340-4CD045DFB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4857361"/>
        <c:axId val="1235517745"/>
      </c:lineChart>
      <c:catAx>
        <c:axId val="6648573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9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900" b="0" i="0">
                    <a:solidFill>
                      <a:srgbClr val="000000"/>
                    </a:solidFill>
                    <a:latin typeface="+mn-lt"/>
                  </a:rPr>
                  <a:t>Years of Operation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ru-UA"/>
          </a:p>
        </c:txPr>
        <c:crossAx val="1235517745"/>
        <c:crosses val="autoZero"/>
        <c:auto val="1"/>
        <c:lblAlgn val="ctr"/>
        <c:lblOffset val="100"/>
        <c:noMultiLvlLbl val="1"/>
      </c:catAx>
      <c:valAx>
        <c:axId val="123551774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900" b="1" i="0">
                    <a:solidFill>
                      <a:srgbClr val="000000"/>
                    </a:solidFill>
                    <a:latin typeface="+mn-lt"/>
                  </a:rPr>
                  <a:t>Value (EUR)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29808216681248179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ru-UA"/>
          </a:p>
        </c:txPr>
        <c:crossAx val="664857361"/>
        <c:crosses val="autoZero"/>
        <c:crossBetween val="between"/>
        <c:minorUnit val="50000"/>
      </c:valAx>
      <c:spPr>
        <a:solidFill>
          <a:sysClr val="window" lastClr="FFFFFF"/>
        </a:solidFill>
      </c:spPr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ru-UA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7</xdr:row>
      <xdr:rowOff>85725</xdr:rowOff>
    </xdr:from>
    <xdr:ext cx="4448175" cy="2762250"/>
    <xdr:grpSp>
      <xdr:nvGrpSpPr>
        <xdr:cNvPr id="3" name="Shape 2" title="Drawi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pSpPr/>
      </xdr:nvGrpSpPr>
      <xdr:grpSpPr>
        <a:xfrm>
          <a:off x="295275" y="1952625"/>
          <a:ext cx="4448175" cy="2762250"/>
          <a:chOff x="1099413" y="1603775"/>
          <a:chExt cx="4429125" cy="2743200"/>
        </a:xfrm>
      </xdr:grpSpPr>
      <xdr:grpSp>
        <xdr:nvGrpSpPr>
          <xdr:cNvPr id="4" name="Shap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GrpSpPr/>
        </xdr:nvGrpSpPr>
        <xdr:grpSpPr>
          <a:xfrm>
            <a:off x="1099413" y="1603775"/>
            <a:ext cx="4429125" cy="2743200"/>
            <a:chOff x="3131438" y="2408400"/>
            <a:chExt cx="4429125" cy="2743200"/>
          </a:xfrm>
        </xdr:grpSpPr>
        <xdr:sp macro="" textlink="">
          <xdr:nvSpPr>
            <xdr:cNvPr id="5" name="Shape 4">
              <a:extLst>
                <a:ext uri="{FF2B5EF4-FFF2-40B4-BE49-F238E27FC236}">
                  <a16:creationId xmlns:a16="http://schemas.microsoft.com/office/drawing/2014/main" id="{00000000-0008-0000-0600-000005000000}"/>
                </a:ext>
              </a:extLst>
            </xdr:cNvPr>
            <xdr:cNvSpPr/>
          </xdr:nvSpPr>
          <xdr:spPr>
            <a:xfrm>
              <a:off x="3131438" y="2408400"/>
              <a:ext cx="4429125" cy="2743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6" name="Shape 5">
              <a:extLst>
                <a:ext uri="{FF2B5EF4-FFF2-40B4-BE49-F238E27FC236}">
                  <a16:creationId xmlns:a16="http://schemas.microsoft.com/office/drawing/2014/main" id="{00000000-0008-0000-0600-000006000000}"/>
                </a:ext>
              </a:extLst>
            </xdr:cNvPr>
            <xdr:cNvGrpSpPr/>
          </xdr:nvGrpSpPr>
          <xdr:grpSpPr>
            <a:xfrm>
              <a:off x="3131438" y="2408400"/>
              <a:ext cx="4429125" cy="2743200"/>
              <a:chOff x="297180" y="1954530"/>
              <a:chExt cx="4572000" cy="2743200"/>
            </a:xfrm>
          </xdr:grpSpPr>
          <xdr:sp macro="" textlink="">
            <xdr:nvSpPr>
              <xdr:cNvPr id="7" name="Shape 6">
                <a:extLst>
                  <a:ext uri="{FF2B5EF4-FFF2-40B4-BE49-F238E27FC236}">
                    <a16:creationId xmlns:a16="http://schemas.microsoft.com/office/drawing/2014/main" id="{00000000-0008-0000-0600-000007000000}"/>
                  </a:ext>
                </a:extLst>
              </xdr:cNvPr>
              <xdr:cNvSpPr/>
            </xdr:nvSpPr>
            <xdr:spPr>
              <a:xfrm>
                <a:off x="297180" y="1954530"/>
                <a:ext cx="4572000" cy="27432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cxnSp macro="">
            <xdr:nvCxnSpPr>
              <xdr:cNvPr id="8" name="Shape 7">
                <a:extLst>
                  <a:ext uri="{FF2B5EF4-FFF2-40B4-BE49-F238E27FC236}">
                    <a16:creationId xmlns:a16="http://schemas.microsoft.com/office/drawing/2014/main" id="{00000000-0008-0000-0600-000008000000}"/>
                  </a:ext>
                </a:extLst>
              </xdr:cNvPr>
              <xdr:cNvCxnSpPr/>
            </xdr:nvCxnSpPr>
            <xdr:spPr>
              <a:xfrm>
                <a:off x="3550920" y="2811780"/>
                <a:ext cx="484200" cy="691800"/>
              </a:xfrm>
              <a:prstGeom prst="straightConnector1">
                <a:avLst/>
              </a:prstGeom>
              <a:noFill/>
              <a:ln w="57150" cap="flat" cmpd="sng">
                <a:solidFill>
                  <a:srgbClr val="2E75B5"/>
                </a:solidFill>
                <a:prstDash val="solid"/>
                <a:miter lim="800000"/>
                <a:headEnd type="none" w="sm" len="sm"/>
                <a:tailEnd type="triangle" w="med" len="med"/>
              </a:ln>
            </xdr:spPr>
          </xdr:cxnSp>
          <xdr:sp macro="" textlink="">
            <xdr:nvSpPr>
              <xdr:cNvPr id="9" name="Shape 8">
                <a:extLst>
                  <a:ext uri="{FF2B5EF4-FFF2-40B4-BE49-F238E27FC236}">
                    <a16:creationId xmlns:a16="http://schemas.microsoft.com/office/drawing/2014/main" id="{00000000-0008-0000-0600-000009000000}"/>
                  </a:ext>
                </a:extLst>
              </xdr:cNvPr>
              <xdr:cNvSpPr txBox="1"/>
            </xdr:nvSpPr>
            <xdr:spPr>
              <a:xfrm>
                <a:off x="2400723" y="3520431"/>
                <a:ext cx="868800" cy="369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45700" rIns="91425" bIns="45700" anchor="ctr" anchorCtr="0">
                <a:spAutoFit/>
              </a:bodyPr>
              <a:lstStyle/>
              <a:p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rgbClr val="2E75B5"/>
                  </a:buClr>
                  <a:buSzPts val="900"/>
                  <a:buFont typeface="Calibri"/>
                  <a:buNone/>
                </a:pPr>
                <a:r>
                  <a:rPr lang="en-US" sz="900" b="1">
                    <a:solidFill>
                      <a:srgbClr val="2E75B5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break-even point</a:t>
                </a:r>
                <a:endParaRPr sz="1400"/>
              </a:p>
            </xdr:txBody>
          </xdr:sp>
        </xdr:grpSp>
      </xdr:grpSp>
    </xdr:grpSp>
    <xdr:clientData fLocksWithSheet="0"/>
  </xdr:oneCellAnchor>
  <xdr:oneCellAnchor>
    <xdr:from>
      <xdr:col>0</xdr:col>
      <xdr:colOff>114300</xdr:colOff>
      <xdr:row>7</xdr:row>
      <xdr:rowOff>133350</xdr:rowOff>
    </xdr:from>
    <xdr:ext cx="4429125" cy="27432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</xdr:col>
      <xdr:colOff>114299</xdr:colOff>
      <xdr:row>15</xdr:row>
      <xdr:rowOff>152400</xdr:rowOff>
    </xdr:from>
    <xdr:to>
      <xdr:col>2</xdr:col>
      <xdr:colOff>326157</xdr:colOff>
      <xdr:row>16</xdr:row>
      <xdr:rowOff>257565</xdr:rowOff>
    </xdr:to>
    <xdr:sp macro="" textlink="">
      <xdr:nvSpPr>
        <xdr:cNvPr id="11" name="Shape 8">
          <a:extLst>
            <a:ext uri="{FF2B5EF4-FFF2-40B4-BE49-F238E27FC236}">
              <a16:creationId xmlns:a16="http://schemas.microsoft.com/office/drawing/2014/main" id="{78DC6A31-0BAD-4116-9557-040B52CC57A0}"/>
            </a:ext>
          </a:extLst>
        </xdr:cNvPr>
        <xdr:cNvSpPr txBox="1"/>
      </xdr:nvSpPr>
      <xdr:spPr>
        <a:xfrm>
          <a:off x="319087" y="4152900"/>
          <a:ext cx="845270" cy="37186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2E75B5"/>
            </a:buClr>
            <a:buSzPts val="900"/>
            <a:buFont typeface="Calibri"/>
            <a:buNone/>
          </a:pPr>
          <a:r>
            <a:rPr lang="en-US" sz="900" b="1">
              <a:solidFill>
                <a:srgbClr val="2E75B5"/>
              </a:solidFill>
              <a:latin typeface="Calibri"/>
              <a:ea typeface="Calibri"/>
              <a:cs typeface="Calibri"/>
              <a:sym typeface="Calibri"/>
            </a:rPr>
            <a:t>break-even point</a:t>
          </a:r>
          <a:endParaRPr sz="14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0.18495</cdr:x>
      <cdr:y>0.69792</cdr:y>
    </cdr:from>
    <cdr:to>
      <cdr:x>0.28602</cdr:x>
      <cdr:y>0.89931</cdr:y>
    </cdr:to>
    <cdr:cxnSp macro="">
      <cdr:nvCxnSpPr>
        <cdr:cNvPr id="2" name="Shape 7">
          <a:extLst xmlns:a="http://schemas.openxmlformats.org/drawingml/2006/main">
            <a:ext uri="{FF2B5EF4-FFF2-40B4-BE49-F238E27FC236}">
              <a16:creationId xmlns:a16="http://schemas.microsoft.com/office/drawing/2014/main" id="{00000000-0008-0000-0600-000008000000}"/>
            </a:ext>
          </a:extLst>
        </cdr:cNvPr>
        <cdr:cNvCxnSpPr/>
      </cdr:nvCxnSpPr>
      <cdr:spPr>
        <a:xfrm xmlns:a="http://schemas.openxmlformats.org/drawingml/2006/main" flipV="1">
          <a:off x="819150" y="1914526"/>
          <a:ext cx="447675" cy="552449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57150" cap="flat" cmpd="sng">
          <a:solidFill>
            <a:srgbClr val="2E75B5"/>
          </a:solidFill>
          <a:prstDash val="solid"/>
          <a:miter lim="800000"/>
          <a:headEnd type="none" w="sm" len="sm"/>
          <a:tailEnd type="triangle" w="med" len="med"/>
        </a:ln>
      </cdr:spPr>
    </cdr:cxnSp>
  </cdr:relSizeAnchor>
</c:userShape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valara.com/vatlive/en/country-guides/europe/romania/romanian-vat-rates.html)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8D08D"/>
  </sheetPr>
  <dimension ref="B1:I220"/>
  <sheetViews>
    <sheetView workbookViewId="0">
      <selection activeCell="B2" sqref="B2:I2"/>
    </sheetView>
  </sheetViews>
  <sheetFormatPr defaultColWidth="14.42578125" defaultRowHeight="15" customHeight="1" x14ac:dyDescent="0.25"/>
  <cols>
    <col min="1" max="9" width="8.7109375" customWidth="1"/>
  </cols>
  <sheetData>
    <row r="1" spans="2:9" ht="14.25" customHeight="1" x14ac:dyDescent="0.25"/>
    <row r="2" spans="2:9" ht="147" customHeight="1" x14ac:dyDescent="0.25">
      <c r="B2" s="109" t="s">
        <v>0</v>
      </c>
      <c r="C2" s="110"/>
      <c r="D2" s="110"/>
      <c r="E2" s="110"/>
      <c r="F2" s="110"/>
      <c r="G2" s="110"/>
      <c r="H2" s="110"/>
      <c r="I2" s="111"/>
    </row>
    <row r="3" spans="2:9" ht="14.25" customHeight="1" x14ac:dyDescent="0.25"/>
    <row r="4" spans="2:9" ht="14.25" customHeight="1" x14ac:dyDescent="0.25"/>
    <row r="5" spans="2:9" ht="14.25" customHeight="1" x14ac:dyDescent="0.25"/>
    <row r="6" spans="2:9" ht="14.25" customHeight="1" x14ac:dyDescent="0.25"/>
    <row r="7" spans="2:9" ht="14.25" customHeight="1" x14ac:dyDescent="0.25"/>
    <row r="8" spans="2:9" ht="14.25" customHeight="1" x14ac:dyDescent="0.25"/>
    <row r="9" spans="2:9" ht="14.25" customHeight="1" x14ac:dyDescent="0.25"/>
    <row r="10" spans="2:9" ht="14.25" customHeight="1" x14ac:dyDescent="0.25"/>
    <row r="11" spans="2:9" ht="14.25" customHeight="1" x14ac:dyDescent="0.25"/>
    <row r="12" spans="2:9" ht="14.25" customHeight="1" x14ac:dyDescent="0.25"/>
    <row r="13" spans="2:9" ht="14.25" customHeight="1" x14ac:dyDescent="0.25"/>
    <row r="14" spans="2:9" ht="14.25" customHeight="1" x14ac:dyDescent="0.25"/>
    <row r="15" spans="2:9" ht="14.25" customHeight="1" x14ac:dyDescent="0.25"/>
    <row r="16" spans="2:9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</sheetData>
  <mergeCells count="1">
    <mergeCell ref="B2:I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8D08D"/>
  </sheetPr>
  <dimension ref="A1:Y220"/>
  <sheetViews>
    <sheetView zoomScaleNormal="100" workbookViewId="0">
      <selection activeCell="B19" sqref="B19"/>
    </sheetView>
  </sheetViews>
  <sheetFormatPr defaultColWidth="14.42578125" defaultRowHeight="15" customHeight="1" x14ac:dyDescent="0.25"/>
  <cols>
    <col min="1" max="1" width="5.140625" customWidth="1"/>
    <col min="2" max="2" width="30.7109375" customWidth="1"/>
    <col min="3" max="4" width="8.85546875" customWidth="1"/>
    <col min="5" max="5" width="10" style="108" bestFit="1" customWidth="1"/>
    <col min="6" max="6" width="8.85546875" customWidth="1"/>
    <col min="7" max="7" width="85.5703125" customWidth="1"/>
    <col min="8" max="25" width="8.85546875" customWidth="1"/>
  </cols>
  <sheetData>
    <row r="1" spans="1:25" x14ac:dyDescent="0.25">
      <c r="C1" s="1"/>
    </row>
    <row r="2" spans="1:25" ht="14.25" customHeight="1" x14ac:dyDescent="0.25">
      <c r="B2" s="2" t="s">
        <v>1</v>
      </c>
      <c r="C2" s="3"/>
      <c r="D2" s="4"/>
      <c r="E2" s="13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4.25" customHeight="1" x14ac:dyDescent="0.25">
      <c r="B3" s="6" t="s">
        <v>2</v>
      </c>
      <c r="C3" s="7"/>
      <c r="D3" s="8"/>
      <c r="E3" s="133"/>
      <c r="F3" s="8"/>
      <c r="G3" s="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4.25" customHeight="1" x14ac:dyDescent="0.25">
      <c r="A4" s="9" t="s">
        <v>3</v>
      </c>
      <c r="B4" s="10" t="s">
        <v>4</v>
      </c>
      <c r="C4" s="10" t="s">
        <v>5</v>
      </c>
      <c r="D4" s="112"/>
      <c r="E4" s="134"/>
      <c r="F4" s="113"/>
      <c r="G4" s="10" t="s">
        <v>6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4.25" customHeight="1" x14ac:dyDescent="0.25">
      <c r="A5" s="11">
        <v>1</v>
      </c>
      <c r="B5" s="12" t="s">
        <v>7</v>
      </c>
      <c r="C5" s="13" t="s">
        <v>8</v>
      </c>
      <c r="D5" s="82">
        <v>600</v>
      </c>
      <c r="E5" s="82"/>
      <c r="F5" s="14"/>
      <c r="G5" s="91" t="s">
        <v>9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4.25" customHeight="1" x14ac:dyDescent="0.25">
      <c r="A6" s="11">
        <v>2</v>
      </c>
      <c r="B6" s="15" t="s">
        <v>10</v>
      </c>
      <c r="C6" s="16"/>
      <c r="D6" s="17" t="s">
        <v>107</v>
      </c>
      <c r="E6" s="17" t="s">
        <v>106</v>
      </c>
      <c r="F6" s="18" t="s">
        <v>11</v>
      </c>
      <c r="G6" s="19" t="s">
        <v>12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4.25" customHeight="1" x14ac:dyDescent="0.25">
      <c r="A7" s="11">
        <v>3</v>
      </c>
      <c r="B7" s="15" t="s">
        <v>13</v>
      </c>
      <c r="C7" s="16"/>
      <c r="D7" s="135">
        <v>1</v>
      </c>
      <c r="E7" s="135">
        <v>1</v>
      </c>
      <c r="F7" s="136">
        <f>SUM(D7:E7)</f>
        <v>2</v>
      </c>
      <c r="G7" s="19" t="s">
        <v>14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4.25" customHeight="1" x14ac:dyDescent="0.25">
      <c r="A8" s="11">
        <v>4</v>
      </c>
      <c r="B8" s="15" t="s">
        <v>15</v>
      </c>
      <c r="C8" s="16"/>
      <c r="D8" s="135">
        <v>1</v>
      </c>
      <c r="E8" s="135">
        <v>2</v>
      </c>
      <c r="F8" s="136">
        <f>SUM(D8:E8)</f>
        <v>3</v>
      </c>
      <c r="G8" s="19" t="s">
        <v>14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4.25" customHeight="1" x14ac:dyDescent="0.25">
      <c r="A9" s="11">
        <v>5</v>
      </c>
      <c r="B9" s="15" t="s">
        <v>16</v>
      </c>
      <c r="C9" s="16"/>
      <c r="D9" s="135">
        <v>1</v>
      </c>
      <c r="E9" s="135">
        <v>3</v>
      </c>
      <c r="F9" s="136">
        <f>SUM(D9:E9)</f>
        <v>4</v>
      </c>
      <c r="G9" s="19" t="s">
        <v>14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94.5" customHeight="1" x14ac:dyDescent="0.25">
      <c r="A10" s="11">
        <v>6</v>
      </c>
      <c r="B10" s="97" t="s">
        <v>125</v>
      </c>
      <c r="C10" s="16"/>
      <c r="D10" s="84">
        <v>12</v>
      </c>
      <c r="E10" s="84"/>
      <c r="F10" s="20"/>
      <c r="G10" s="92" t="s">
        <v>118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54.75" customHeight="1" x14ac:dyDescent="0.25">
      <c r="A11" s="11">
        <v>7</v>
      </c>
      <c r="B11" s="15" t="s">
        <v>17</v>
      </c>
      <c r="C11" s="16"/>
      <c r="D11" s="99">
        <v>0.45</v>
      </c>
      <c r="E11" s="99"/>
      <c r="F11" s="20"/>
      <c r="G11" s="93" t="s">
        <v>119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4.25" customHeight="1" x14ac:dyDescent="0.25">
      <c r="A12" s="11">
        <v>8</v>
      </c>
      <c r="B12" s="15" t="s">
        <v>18</v>
      </c>
      <c r="C12" s="16"/>
      <c r="D12" s="99">
        <v>0.21</v>
      </c>
      <c r="E12" s="99"/>
      <c r="F12" s="20"/>
      <c r="G12" s="94" t="s">
        <v>120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4.25" customHeight="1" x14ac:dyDescent="0.25">
      <c r="A13" s="11">
        <v>9</v>
      </c>
      <c r="B13" s="15" t="s">
        <v>19</v>
      </c>
      <c r="C13" s="16"/>
      <c r="D13" s="20">
        <v>21</v>
      </c>
      <c r="E13" s="20"/>
      <c r="F13" s="21"/>
      <c r="G13" s="95" t="s">
        <v>121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4.25" customHeight="1" x14ac:dyDescent="0.25">
      <c r="A14" s="11">
        <v>10</v>
      </c>
      <c r="B14" s="15" t="s">
        <v>20</v>
      </c>
      <c r="C14" s="16"/>
      <c r="D14" s="20">
        <v>12</v>
      </c>
      <c r="E14" s="20"/>
      <c r="F14" s="20"/>
      <c r="G14" s="96" t="s">
        <v>122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4.25" customHeight="1" x14ac:dyDescent="0.25">
      <c r="A15" s="11">
        <v>11</v>
      </c>
      <c r="B15" s="15" t="s">
        <v>21</v>
      </c>
      <c r="C15" s="16" t="s">
        <v>8</v>
      </c>
      <c r="D15" s="83">
        <v>0</v>
      </c>
      <c r="E15" s="83"/>
      <c r="F15" s="20"/>
      <c r="G15" s="92" t="s">
        <v>123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4.25" customHeight="1" x14ac:dyDescent="0.25">
      <c r="A16" s="11">
        <v>12</v>
      </c>
      <c r="B16" s="15" t="s">
        <v>22</v>
      </c>
      <c r="C16" s="16"/>
      <c r="D16" s="20">
        <v>12</v>
      </c>
      <c r="E16" s="20"/>
      <c r="F16" s="20"/>
      <c r="G16" s="96" t="s">
        <v>122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4.25" customHeight="1" x14ac:dyDescent="0.25">
      <c r="A17" s="11">
        <v>13</v>
      </c>
      <c r="B17" s="15" t="s">
        <v>23</v>
      </c>
      <c r="C17" s="16" t="s">
        <v>8</v>
      </c>
      <c r="D17" s="83">
        <v>6</v>
      </c>
      <c r="E17" s="83"/>
      <c r="F17" s="20"/>
      <c r="G17" s="100" t="s">
        <v>24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4.25" customHeight="1" x14ac:dyDescent="0.25">
      <c r="A18" s="11">
        <v>14</v>
      </c>
      <c r="B18" s="15" t="s">
        <v>25</v>
      </c>
      <c r="C18" s="16" t="s">
        <v>8</v>
      </c>
      <c r="D18" s="83">
        <v>0</v>
      </c>
      <c r="E18" s="83"/>
      <c r="F18" s="20"/>
      <c r="G18" s="100" t="s">
        <v>26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2.25" customHeight="1" x14ac:dyDescent="0.25">
      <c r="A19" s="11">
        <v>15</v>
      </c>
      <c r="B19" s="15" t="s">
        <v>126</v>
      </c>
      <c r="C19" s="16"/>
      <c r="D19" s="99">
        <v>2.2499999999999999E-2</v>
      </c>
      <c r="E19" s="99"/>
      <c r="F19" s="20"/>
      <c r="G19" s="92" t="s">
        <v>124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4.25" customHeight="1" x14ac:dyDescent="0.25">
      <c r="B20" s="22"/>
      <c r="C20" s="23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4.25" customHeight="1" x14ac:dyDescent="0.25">
      <c r="B21" s="22"/>
      <c r="C21" s="23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4.25" customHeight="1" x14ac:dyDescent="0.25">
      <c r="B22" s="22"/>
      <c r="C22" s="23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x14ac:dyDescent="0.25">
      <c r="B23" s="131"/>
      <c r="C23" s="114"/>
      <c r="D23" s="115"/>
      <c r="E23" s="107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4.25" customHeight="1" x14ac:dyDescent="0.25">
      <c r="B24" s="22"/>
      <c r="C24" s="23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4.25" customHeight="1" x14ac:dyDescent="0.25">
      <c r="B25" s="22"/>
      <c r="C25" s="23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4.25" customHeight="1" x14ac:dyDescent="0.25">
      <c r="B26" s="22"/>
      <c r="C26" s="23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4.25" customHeight="1" x14ac:dyDescent="0.25">
      <c r="B27" s="22"/>
      <c r="C27" s="23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4.25" customHeight="1" x14ac:dyDescent="0.25">
      <c r="B28" s="22"/>
      <c r="C28" s="2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4.25" customHeight="1" x14ac:dyDescent="0.25">
      <c r="B29" s="22"/>
      <c r="C29" s="23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4.25" customHeight="1" x14ac:dyDescent="0.25">
      <c r="B30" s="22"/>
      <c r="C30" s="23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4.25" customHeight="1" x14ac:dyDescent="0.25">
      <c r="B31" s="22"/>
      <c r="C31" s="23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4.25" customHeight="1" x14ac:dyDescent="0.25">
      <c r="B32" s="22"/>
      <c r="C32" s="23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2:25" ht="14.25" customHeight="1" x14ac:dyDescent="0.25">
      <c r="B33" s="22"/>
      <c r="C33" s="23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2:25" ht="14.25" customHeight="1" x14ac:dyDescent="0.25">
      <c r="B34" s="22"/>
      <c r="C34" s="23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2:25" ht="14.25" customHeight="1" x14ac:dyDescent="0.25">
      <c r="B35" s="22"/>
      <c r="C35" s="23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2:25" ht="14.25" customHeight="1" x14ac:dyDescent="0.25">
      <c r="B36" s="22"/>
      <c r="C36" s="23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2:25" ht="14.25" customHeight="1" x14ac:dyDescent="0.25">
      <c r="B37" s="22"/>
      <c r="C37" s="23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 ht="14.25" customHeight="1" x14ac:dyDescent="0.25">
      <c r="B38" s="22"/>
      <c r="C38" s="23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2:25" ht="14.25" customHeight="1" x14ac:dyDescent="0.25">
      <c r="B39" s="22"/>
      <c r="C39" s="2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2:25" ht="14.25" customHeight="1" x14ac:dyDescent="0.25">
      <c r="B40" s="22"/>
      <c r="C40" s="23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2:25" ht="14.25" customHeight="1" x14ac:dyDescent="0.25">
      <c r="B41" s="22"/>
      <c r="C41" s="23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2:25" ht="14.25" customHeight="1" x14ac:dyDescent="0.25">
      <c r="B42" s="22"/>
      <c r="C42" s="23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2:25" ht="14.25" customHeight="1" x14ac:dyDescent="0.25">
      <c r="B43" s="22"/>
      <c r="C43" s="23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2:25" ht="14.25" customHeight="1" x14ac:dyDescent="0.25">
      <c r="B44" s="22"/>
      <c r="C44" s="23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2:25" ht="14.25" customHeight="1" x14ac:dyDescent="0.25">
      <c r="B45" s="22"/>
      <c r="C45" s="23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2:25" ht="14.25" customHeight="1" x14ac:dyDescent="0.25">
      <c r="B46" s="22"/>
      <c r="C46" s="23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2:25" ht="14.25" customHeight="1" x14ac:dyDescent="0.25">
      <c r="B47" s="22"/>
      <c r="C47" s="23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2:25" ht="14.25" customHeight="1" x14ac:dyDescent="0.25">
      <c r="B48" s="22"/>
      <c r="C48" s="23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4.25" customHeight="1" x14ac:dyDescent="0.25">
      <c r="B49" s="22"/>
      <c r="C49" s="23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4.25" customHeight="1" x14ac:dyDescent="0.25">
      <c r="B50" s="22"/>
      <c r="C50" s="23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4.25" customHeight="1" x14ac:dyDescent="0.25">
      <c r="B51" s="22"/>
      <c r="C51" s="23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4.25" customHeight="1" x14ac:dyDescent="0.25">
      <c r="B52" s="22"/>
      <c r="C52" s="23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4.25" customHeight="1" x14ac:dyDescent="0.25">
      <c r="B53" s="22"/>
      <c r="C53" s="23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4.25" customHeight="1" x14ac:dyDescent="0.25">
      <c r="B54" s="22"/>
      <c r="C54" s="23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4.25" customHeight="1" x14ac:dyDescent="0.25">
      <c r="B55" s="22"/>
      <c r="C55" s="23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4.25" customHeight="1" x14ac:dyDescent="0.25">
      <c r="B56" s="22"/>
      <c r="C56" s="23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4.25" customHeight="1" x14ac:dyDescent="0.25">
      <c r="B57" s="22"/>
      <c r="C57" s="23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4.25" customHeight="1" x14ac:dyDescent="0.25">
      <c r="B58" s="22"/>
      <c r="C58" s="23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4.25" customHeight="1" x14ac:dyDescent="0.25">
      <c r="B59" s="22"/>
      <c r="C59" s="23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4.25" customHeight="1" x14ac:dyDescent="0.25">
      <c r="B60" s="22"/>
      <c r="C60" s="23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4.25" customHeight="1" x14ac:dyDescent="0.25">
      <c r="B61" s="22"/>
      <c r="C61" s="2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4.25" customHeight="1" x14ac:dyDescent="0.25">
      <c r="B62" s="22"/>
      <c r="C62" s="23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4.25" customHeight="1" x14ac:dyDescent="0.25">
      <c r="B63" s="22"/>
      <c r="C63" s="2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4.25" customHeight="1" x14ac:dyDescent="0.25">
      <c r="B64" s="22"/>
      <c r="C64" s="23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2:25" ht="14.25" customHeight="1" x14ac:dyDescent="0.25">
      <c r="B65" s="22"/>
      <c r="C65" s="2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2:25" ht="14.25" customHeight="1" x14ac:dyDescent="0.25">
      <c r="B66" s="22"/>
      <c r="C66" s="23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2:25" ht="14.25" customHeight="1" x14ac:dyDescent="0.25">
      <c r="B67" s="22"/>
      <c r="C67" s="23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2:25" ht="14.25" customHeight="1" x14ac:dyDescent="0.25">
      <c r="B68" s="22"/>
      <c r="C68" s="23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2:25" ht="14.25" customHeight="1" x14ac:dyDescent="0.25">
      <c r="B69" s="22"/>
      <c r="C69" s="23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2:25" ht="14.25" customHeight="1" x14ac:dyDescent="0.25">
      <c r="B70" s="22"/>
      <c r="C70" s="23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2:25" ht="14.25" customHeight="1" x14ac:dyDescent="0.25">
      <c r="B71" s="22"/>
      <c r="C71" s="23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2:25" ht="14.25" customHeight="1" x14ac:dyDescent="0.25">
      <c r="B72" s="22"/>
      <c r="C72" s="23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2:25" ht="14.25" customHeight="1" x14ac:dyDescent="0.25">
      <c r="B73" s="22"/>
      <c r="C73" s="23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2:25" ht="14.25" customHeight="1" x14ac:dyDescent="0.25">
      <c r="B74" s="22"/>
      <c r="C74" s="23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2:25" ht="14.25" customHeight="1" x14ac:dyDescent="0.25">
      <c r="B75" s="22"/>
      <c r="C75" s="23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2:25" ht="14.25" customHeight="1" x14ac:dyDescent="0.25">
      <c r="B76" s="22"/>
      <c r="C76" s="23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2:25" ht="14.25" customHeight="1" x14ac:dyDescent="0.25">
      <c r="B77" s="22"/>
      <c r="C77" s="23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2:25" ht="14.25" customHeight="1" x14ac:dyDescent="0.25">
      <c r="B78" s="22"/>
      <c r="C78" s="23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2:25" ht="14.25" customHeight="1" x14ac:dyDescent="0.25">
      <c r="B79" s="22"/>
      <c r="C79" s="23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2:25" ht="14.25" customHeight="1" x14ac:dyDescent="0.25">
      <c r="B80" s="22"/>
      <c r="C80" s="23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2:25" ht="14.25" customHeight="1" x14ac:dyDescent="0.25">
      <c r="B81" s="22"/>
      <c r="C81" s="23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2:25" ht="14.25" customHeight="1" x14ac:dyDescent="0.25">
      <c r="B82" s="22"/>
      <c r="C82" s="23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2:25" ht="14.25" customHeight="1" x14ac:dyDescent="0.25">
      <c r="B83" s="22"/>
      <c r="C83" s="2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2:25" ht="14.25" customHeight="1" x14ac:dyDescent="0.25">
      <c r="B84" s="22"/>
      <c r="C84" s="23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2:25" ht="14.25" customHeight="1" x14ac:dyDescent="0.25">
      <c r="B85" s="22"/>
      <c r="C85" s="2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2:25" ht="14.25" customHeight="1" x14ac:dyDescent="0.25">
      <c r="B86" s="22"/>
      <c r="C86" s="23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2:25" ht="14.25" customHeight="1" x14ac:dyDescent="0.25">
      <c r="B87" s="22"/>
      <c r="C87" s="2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2:25" ht="14.25" customHeight="1" x14ac:dyDescent="0.25">
      <c r="B88" s="22"/>
      <c r="C88" s="23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2:25" ht="14.25" customHeight="1" x14ac:dyDescent="0.25">
      <c r="B89" s="22"/>
      <c r="C89" s="23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2:25" ht="14.25" customHeight="1" x14ac:dyDescent="0.25">
      <c r="B90" s="22"/>
      <c r="C90" s="23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2:25" ht="14.25" customHeight="1" x14ac:dyDescent="0.25">
      <c r="B91" s="22"/>
      <c r="C91" s="23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2:25" ht="14.25" customHeight="1" x14ac:dyDescent="0.25">
      <c r="B92" s="22"/>
      <c r="C92" s="23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2:25" ht="14.25" customHeight="1" x14ac:dyDescent="0.25">
      <c r="B93" s="22"/>
      <c r="C93" s="23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2:25" ht="14.25" customHeight="1" x14ac:dyDescent="0.25">
      <c r="B94" s="22"/>
      <c r="C94" s="23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2:25" ht="14.25" customHeight="1" x14ac:dyDescent="0.25">
      <c r="B95" s="22"/>
      <c r="C95" s="23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2:25" ht="14.25" customHeight="1" x14ac:dyDescent="0.25">
      <c r="B96" s="22"/>
      <c r="C96" s="23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2:25" ht="14.25" customHeight="1" x14ac:dyDescent="0.25">
      <c r="B97" s="22"/>
      <c r="C97" s="23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2:25" ht="14.25" customHeight="1" x14ac:dyDescent="0.25">
      <c r="B98" s="22"/>
      <c r="C98" s="23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2:25" ht="14.25" customHeight="1" x14ac:dyDescent="0.25">
      <c r="B99" s="22"/>
      <c r="C99" s="23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2:25" ht="14.25" customHeight="1" x14ac:dyDescent="0.25">
      <c r="B100" s="22"/>
      <c r="C100" s="23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2:25" ht="14.25" customHeight="1" x14ac:dyDescent="0.25">
      <c r="B101" s="22"/>
      <c r="C101" s="23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2:25" ht="14.25" customHeight="1" x14ac:dyDescent="0.25">
      <c r="B102" s="22"/>
      <c r="C102" s="23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2:25" ht="14.25" customHeight="1" x14ac:dyDescent="0.25">
      <c r="B103" s="22"/>
      <c r="C103" s="23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2:25" ht="14.25" customHeight="1" x14ac:dyDescent="0.25">
      <c r="B104" s="22"/>
      <c r="C104" s="23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2:25" ht="14.25" customHeight="1" x14ac:dyDescent="0.25">
      <c r="B105" s="22"/>
      <c r="C105" s="2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2:25" ht="14.25" customHeight="1" x14ac:dyDescent="0.25">
      <c r="B106" s="22"/>
      <c r="C106" s="23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2:25" ht="14.25" customHeight="1" x14ac:dyDescent="0.25">
      <c r="B107" s="22"/>
      <c r="C107" s="2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2:25" ht="14.25" customHeight="1" x14ac:dyDescent="0.25">
      <c r="B108" s="22"/>
      <c r="C108" s="23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2:25" ht="14.25" customHeight="1" x14ac:dyDescent="0.25">
      <c r="B109" s="22"/>
      <c r="C109" s="2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2:25" ht="14.25" customHeight="1" x14ac:dyDescent="0.25">
      <c r="B110" s="22"/>
      <c r="C110" s="23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2:25" ht="14.25" customHeight="1" x14ac:dyDescent="0.25">
      <c r="B111" s="22"/>
      <c r="C111" s="23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2:25" ht="14.25" customHeight="1" x14ac:dyDescent="0.25">
      <c r="B112" s="22"/>
      <c r="C112" s="23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2:25" ht="14.25" customHeight="1" x14ac:dyDescent="0.25">
      <c r="B113" s="22"/>
      <c r="C113" s="23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2:25" ht="14.25" customHeight="1" x14ac:dyDescent="0.25">
      <c r="B114" s="22"/>
      <c r="C114" s="23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2:25" ht="14.25" customHeight="1" x14ac:dyDescent="0.25">
      <c r="B115" s="22"/>
      <c r="C115" s="23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2:25" ht="14.25" customHeight="1" x14ac:dyDescent="0.25">
      <c r="B116" s="22"/>
      <c r="C116" s="23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2:25" ht="14.25" customHeight="1" x14ac:dyDescent="0.25">
      <c r="B117" s="22"/>
      <c r="C117" s="23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2:25" ht="14.25" customHeight="1" x14ac:dyDescent="0.25">
      <c r="B118" s="22"/>
      <c r="C118" s="23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2:25" ht="14.25" customHeight="1" x14ac:dyDescent="0.25">
      <c r="B119" s="22"/>
      <c r="C119" s="23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2:25" ht="14.25" customHeight="1" x14ac:dyDescent="0.25">
      <c r="B120" s="22"/>
      <c r="C120" s="23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2:25" ht="14.25" customHeight="1" x14ac:dyDescent="0.25">
      <c r="B121" s="22"/>
      <c r="C121" s="23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2:25" ht="14.25" customHeight="1" x14ac:dyDescent="0.25">
      <c r="B122" s="22"/>
      <c r="C122" s="23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2:25" ht="14.25" customHeight="1" x14ac:dyDescent="0.25">
      <c r="B123" s="22"/>
      <c r="C123" s="23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2:25" ht="14.25" customHeight="1" x14ac:dyDescent="0.25">
      <c r="B124" s="22"/>
      <c r="C124" s="23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2:25" ht="14.25" customHeight="1" x14ac:dyDescent="0.25">
      <c r="B125" s="22"/>
      <c r="C125" s="23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2:25" ht="14.25" customHeight="1" x14ac:dyDescent="0.25">
      <c r="B126" s="22"/>
      <c r="C126" s="23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2:25" ht="14.25" customHeight="1" x14ac:dyDescent="0.25">
      <c r="B127" s="22"/>
      <c r="C127" s="2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2:25" ht="14.25" customHeight="1" x14ac:dyDescent="0.25">
      <c r="B128" s="22"/>
      <c r="C128" s="23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2:25" ht="14.25" customHeight="1" x14ac:dyDescent="0.25">
      <c r="B129" s="22"/>
      <c r="C129" s="2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2:25" ht="14.25" customHeight="1" x14ac:dyDescent="0.25">
      <c r="B130" s="22"/>
      <c r="C130" s="23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2:25" ht="14.25" customHeight="1" x14ac:dyDescent="0.25">
      <c r="B131" s="22"/>
      <c r="C131" s="2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2:25" ht="14.25" customHeight="1" x14ac:dyDescent="0.25">
      <c r="B132" s="22"/>
      <c r="C132" s="23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2:25" ht="14.25" customHeight="1" x14ac:dyDescent="0.25">
      <c r="B133" s="22"/>
      <c r="C133" s="23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2:25" ht="14.25" customHeight="1" x14ac:dyDescent="0.25">
      <c r="B134" s="22"/>
      <c r="C134" s="23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2:25" ht="14.25" customHeight="1" x14ac:dyDescent="0.25">
      <c r="B135" s="22"/>
      <c r="C135" s="23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2:25" ht="14.25" customHeight="1" x14ac:dyDescent="0.25">
      <c r="B136" s="22"/>
      <c r="C136" s="23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2:25" ht="14.25" customHeight="1" x14ac:dyDescent="0.25">
      <c r="B137" s="22"/>
      <c r="C137" s="23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2:25" ht="14.25" customHeight="1" x14ac:dyDescent="0.25">
      <c r="B138" s="22"/>
      <c r="C138" s="23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2:25" ht="14.25" customHeight="1" x14ac:dyDescent="0.25">
      <c r="B139" s="22"/>
      <c r="C139" s="23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2:25" ht="14.25" customHeight="1" x14ac:dyDescent="0.25">
      <c r="B140" s="22"/>
      <c r="C140" s="23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2:25" ht="14.25" customHeight="1" x14ac:dyDescent="0.25">
      <c r="B141" s="22"/>
      <c r="C141" s="23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2:25" ht="14.25" customHeight="1" x14ac:dyDescent="0.25">
      <c r="B142" s="22"/>
      <c r="C142" s="23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2:25" ht="14.25" customHeight="1" x14ac:dyDescent="0.25">
      <c r="B143" s="22"/>
      <c r="C143" s="23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2:25" ht="14.25" customHeight="1" x14ac:dyDescent="0.25">
      <c r="B144" s="22"/>
      <c r="C144" s="23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2:25" ht="14.25" customHeight="1" x14ac:dyDescent="0.25">
      <c r="B145" s="22"/>
      <c r="C145" s="23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2:25" ht="14.25" customHeight="1" x14ac:dyDescent="0.25">
      <c r="B146" s="22"/>
      <c r="C146" s="23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2:25" ht="14.25" customHeight="1" x14ac:dyDescent="0.25">
      <c r="B147" s="22"/>
      <c r="C147" s="23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2:25" ht="14.25" customHeight="1" x14ac:dyDescent="0.25">
      <c r="B148" s="22"/>
      <c r="C148" s="23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2:25" ht="14.25" customHeight="1" x14ac:dyDescent="0.25">
      <c r="B149" s="22"/>
      <c r="C149" s="2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2:25" ht="14.25" customHeight="1" x14ac:dyDescent="0.25">
      <c r="B150" s="22"/>
      <c r="C150" s="23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2:25" ht="14.25" customHeight="1" x14ac:dyDescent="0.25">
      <c r="B151" s="22"/>
      <c r="C151" s="2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2:25" ht="14.25" customHeight="1" x14ac:dyDescent="0.25">
      <c r="B152" s="22"/>
      <c r="C152" s="23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2:25" ht="14.25" customHeight="1" x14ac:dyDescent="0.25">
      <c r="B153" s="22"/>
      <c r="C153" s="2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2:25" ht="14.25" customHeight="1" x14ac:dyDescent="0.25">
      <c r="B154" s="22"/>
      <c r="C154" s="23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2:25" ht="14.25" customHeight="1" x14ac:dyDescent="0.25">
      <c r="B155" s="22"/>
      <c r="C155" s="23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2:25" ht="14.25" customHeight="1" x14ac:dyDescent="0.25">
      <c r="B156" s="22"/>
      <c r="C156" s="23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2:25" ht="14.25" customHeight="1" x14ac:dyDescent="0.25">
      <c r="B157" s="22"/>
      <c r="C157" s="23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2:25" ht="14.25" customHeight="1" x14ac:dyDescent="0.25">
      <c r="B158" s="22"/>
      <c r="C158" s="23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2:25" ht="14.25" customHeight="1" x14ac:dyDescent="0.25">
      <c r="B159" s="22"/>
      <c r="C159" s="23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2:25" ht="14.25" customHeight="1" x14ac:dyDescent="0.25">
      <c r="B160" s="22"/>
      <c r="C160" s="23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2:25" ht="14.25" customHeight="1" x14ac:dyDescent="0.25">
      <c r="B161" s="22"/>
      <c r="C161" s="23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2:25" ht="14.25" customHeight="1" x14ac:dyDescent="0.25">
      <c r="B162" s="22"/>
      <c r="C162" s="23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2:25" ht="14.25" customHeight="1" x14ac:dyDescent="0.25">
      <c r="B163" s="22"/>
      <c r="C163" s="23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2:25" ht="14.25" customHeight="1" x14ac:dyDescent="0.25">
      <c r="B164" s="22"/>
      <c r="C164" s="23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2:25" ht="14.25" customHeight="1" x14ac:dyDescent="0.25">
      <c r="B165" s="22"/>
      <c r="C165" s="23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2:25" ht="14.25" customHeight="1" x14ac:dyDescent="0.25">
      <c r="B166" s="22"/>
      <c r="C166" s="23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2:25" ht="14.25" customHeight="1" x14ac:dyDescent="0.25">
      <c r="B167" s="22"/>
      <c r="C167" s="23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2:25" ht="14.25" customHeight="1" x14ac:dyDescent="0.25">
      <c r="B168" s="22"/>
      <c r="C168" s="23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2:25" ht="14.25" customHeight="1" x14ac:dyDescent="0.25">
      <c r="B169" s="22"/>
      <c r="C169" s="23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2:25" ht="14.25" customHeight="1" x14ac:dyDescent="0.25">
      <c r="B170" s="22"/>
      <c r="C170" s="23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2:25" ht="14.25" customHeight="1" x14ac:dyDescent="0.25">
      <c r="B171" s="22"/>
      <c r="C171" s="2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2:25" ht="14.25" customHeight="1" x14ac:dyDescent="0.25">
      <c r="B172" s="22"/>
      <c r="C172" s="23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2:25" ht="14.25" customHeight="1" x14ac:dyDescent="0.25">
      <c r="B173" s="22"/>
      <c r="C173" s="2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2:25" ht="14.25" customHeight="1" x14ac:dyDescent="0.25">
      <c r="B174" s="22"/>
      <c r="C174" s="23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2:25" ht="14.25" customHeight="1" x14ac:dyDescent="0.25">
      <c r="B175" s="22"/>
      <c r="C175" s="2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2:25" ht="14.25" customHeight="1" x14ac:dyDescent="0.25">
      <c r="B176" s="22"/>
      <c r="C176" s="23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2:25" ht="14.25" customHeight="1" x14ac:dyDescent="0.25">
      <c r="B177" s="22"/>
      <c r="C177" s="23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2:25" ht="14.25" customHeight="1" x14ac:dyDescent="0.25">
      <c r="B178" s="22"/>
      <c r="C178" s="23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2:25" ht="14.25" customHeight="1" x14ac:dyDescent="0.25">
      <c r="B179" s="22"/>
      <c r="C179" s="23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2:25" ht="14.25" customHeight="1" x14ac:dyDescent="0.25">
      <c r="B180" s="22"/>
      <c r="C180" s="23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2:25" ht="14.25" customHeight="1" x14ac:dyDescent="0.25">
      <c r="B181" s="22"/>
      <c r="C181" s="23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2:25" ht="14.25" customHeight="1" x14ac:dyDescent="0.25">
      <c r="B182" s="22"/>
      <c r="C182" s="23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2:25" ht="14.25" customHeight="1" x14ac:dyDescent="0.25">
      <c r="B183" s="22"/>
      <c r="C183" s="23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2:25" ht="14.25" customHeight="1" x14ac:dyDescent="0.25">
      <c r="B184" s="22"/>
      <c r="C184" s="23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2:25" ht="14.25" customHeight="1" x14ac:dyDescent="0.25">
      <c r="B185" s="22"/>
      <c r="C185" s="23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2:25" ht="14.25" customHeight="1" x14ac:dyDescent="0.25">
      <c r="B186" s="22"/>
      <c r="C186" s="23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2:25" ht="14.25" customHeight="1" x14ac:dyDescent="0.25">
      <c r="B187" s="22"/>
      <c r="C187" s="23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2:25" ht="14.25" customHeight="1" x14ac:dyDescent="0.25">
      <c r="B188" s="22"/>
      <c r="C188" s="23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2:25" ht="14.25" customHeight="1" x14ac:dyDescent="0.25">
      <c r="B189" s="22"/>
      <c r="C189" s="23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2:25" ht="14.25" customHeight="1" x14ac:dyDescent="0.25">
      <c r="B190" s="22"/>
      <c r="C190" s="23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2:25" ht="14.25" customHeight="1" x14ac:dyDescent="0.25">
      <c r="B191" s="22"/>
      <c r="C191" s="23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2:25" ht="14.25" customHeight="1" x14ac:dyDescent="0.25">
      <c r="B192" s="22"/>
      <c r="C192" s="23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2:25" ht="14.25" customHeight="1" x14ac:dyDescent="0.25">
      <c r="B193" s="22"/>
      <c r="C193" s="2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2:25" ht="14.25" customHeight="1" x14ac:dyDescent="0.25">
      <c r="B194" s="22"/>
      <c r="C194" s="23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2:25" ht="14.25" customHeight="1" x14ac:dyDescent="0.25">
      <c r="B195" s="22"/>
      <c r="C195" s="2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2:25" ht="14.25" customHeight="1" x14ac:dyDescent="0.25">
      <c r="B196" s="22"/>
      <c r="C196" s="23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2:25" ht="14.25" customHeight="1" x14ac:dyDescent="0.25">
      <c r="B197" s="22"/>
      <c r="C197" s="2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2:25" ht="14.25" customHeight="1" x14ac:dyDescent="0.25">
      <c r="B198" s="22"/>
      <c r="C198" s="23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2:25" ht="14.25" customHeight="1" x14ac:dyDescent="0.25">
      <c r="B199" s="22"/>
      <c r="C199" s="23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2:25" ht="14.25" customHeight="1" x14ac:dyDescent="0.25">
      <c r="B200" s="22"/>
      <c r="C200" s="23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2:25" ht="14.25" customHeight="1" x14ac:dyDescent="0.25">
      <c r="B201" s="22"/>
      <c r="C201" s="23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2:25" ht="14.25" customHeight="1" x14ac:dyDescent="0.25">
      <c r="B202" s="22"/>
      <c r="C202" s="23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2:25" ht="14.25" customHeight="1" x14ac:dyDescent="0.25">
      <c r="B203" s="22"/>
      <c r="C203" s="23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2:25" ht="14.25" customHeight="1" x14ac:dyDescent="0.25">
      <c r="B204" s="22"/>
      <c r="C204" s="23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2:25" ht="14.25" customHeight="1" x14ac:dyDescent="0.25">
      <c r="B205" s="22"/>
      <c r="C205" s="23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2:25" ht="14.25" customHeight="1" x14ac:dyDescent="0.25">
      <c r="B206" s="22"/>
      <c r="C206" s="23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2:25" ht="14.25" customHeight="1" x14ac:dyDescent="0.25">
      <c r="B207" s="22"/>
      <c r="C207" s="23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2:25" ht="14.25" customHeight="1" x14ac:dyDescent="0.25">
      <c r="B208" s="22"/>
      <c r="C208" s="23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2:25" ht="14.25" customHeight="1" x14ac:dyDescent="0.25">
      <c r="B209" s="22"/>
      <c r="C209" s="23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2:25" ht="14.25" customHeight="1" x14ac:dyDescent="0.25">
      <c r="B210" s="22"/>
      <c r="C210" s="23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2:25" ht="14.25" customHeight="1" x14ac:dyDescent="0.25">
      <c r="B211" s="22"/>
      <c r="C211" s="23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2:25" ht="14.25" customHeight="1" x14ac:dyDescent="0.25">
      <c r="B212" s="22"/>
      <c r="C212" s="23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2:25" ht="14.25" customHeight="1" x14ac:dyDescent="0.25">
      <c r="B213" s="22"/>
      <c r="C213" s="23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2:25" ht="14.25" customHeight="1" x14ac:dyDescent="0.25">
      <c r="B214" s="22"/>
      <c r="C214" s="23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2:25" ht="14.25" customHeight="1" x14ac:dyDescent="0.25">
      <c r="B215" s="22"/>
      <c r="C215" s="2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2:25" ht="14.25" customHeight="1" x14ac:dyDescent="0.25">
      <c r="B216" s="22"/>
      <c r="C216" s="23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2:25" ht="14.25" customHeight="1" x14ac:dyDescent="0.25">
      <c r="B217" s="22"/>
      <c r="C217" s="2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2:25" ht="14.25" customHeight="1" x14ac:dyDescent="0.25">
      <c r="B218" s="22"/>
      <c r="C218" s="23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2:25" ht="14.25" customHeight="1" x14ac:dyDescent="0.25">
      <c r="B219" s="22"/>
      <c r="C219" s="2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2:25" ht="14.25" customHeight="1" x14ac:dyDescent="0.25">
      <c r="B220" s="22"/>
      <c r="C220" s="23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</sheetData>
  <mergeCells count="2">
    <mergeCell ref="D4:F4"/>
    <mergeCell ref="C23:D23"/>
  </mergeCells>
  <hyperlinks>
    <hyperlink ref="G12" r:id="rId1" display="* add VAT based on the country's regulations_x000a_: for Portugal add 23 %,_x000a_: for Italy add 22%_x000a_: for Romania: standard rate 19% (ather rates https://www.avalara.com/vatlive/en/country-guides/europe/romania/romanian-vat-rates.html)_x000a_: for Ukraine: 20%_x000a_: for Bulg" xr:uid="{3C2F082A-59F1-4852-8F49-051024924102}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8D08D"/>
  </sheetPr>
  <dimension ref="A1:Z234"/>
  <sheetViews>
    <sheetView showGridLines="0" topLeftCell="A4" zoomScale="115" zoomScaleNormal="115" workbookViewId="0">
      <selection activeCell="B33" sqref="B33"/>
    </sheetView>
  </sheetViews>
  <sheetFormatPr defaultColWidth="14.42578125" defaultRowHeight="15" customHeight="1" x14ac:dyDescent="0.25"/>
  <cols>
    <col min="1" max="1" width="2.85546875" customWidth="1"/>
    <col min="2" max="2" width="40.28515625" customWidth="1"/>
    <col min="3" max="3" width="12.85546875" customWidth="1"/>
    <col min="4" max="4" width="5.42578125" customWidth="1"/>
    <col min="5" max="5" width="10" customWidth="1"/>
    <col min="6" max="6" width="2.85546875" customWidth="1"/>
    <col min="7" max="7" width="12.85546875" customWidth="1"/>
    <col min="8" max="8" width="5.42578125" customWidth="1"/>
    <col min="9" max="9" width="10" customWidth="1"/>
    <col min="10" max="10" width="2.85546875" customWidth="1"/>
    <col min="11" max="11" width="12.85546875" customWidth="1"/>
    <col min="12" max="12" width="5.42578125" customWidth="1"/>
    <col min="13" max="13" width="10" customWidth="1"/>
    <col min="14" max="14" width="2.85546875" customWidth="1"/>
    <col min="15" max="26" width="8.85546875" customWidth="1"/>
  </cols>
  <sheetData>
    <row r="1" spans="1:26" ht="14.25" customHeight="1" x14ac:dyDescent="0.25">
      <c r="A1" s="5"/>
      <c r="B1" s="2" t="s">
        <v>28</v>
      </c>
      <c r="C1" s="24"/>
      <c r="D1" s="25"/>
      <c r="E1" s="24"/>
      <c r="F1" s="5"/>
      <c r="G1" s="26"/>
      <c r="H1" s="27"/>
      <c r="I1" s="26"/>
      <c r="J1" s="5"/>
      <c r="K1" s="26"/>
      <c r="L1" s="27"/>
      <c r="M1" s="2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 x14ac:dyDescent="0.25">
      <c r="A2" s="5"/>
      <c r="B2" s="5"/>
      <c r="C2" s="26"/>
      <c r="D2" s="27"/>
      <c r="E2" s="26"/>
      <c r="F2" s="5"/>
      <c r="G2" s="26"/>
      <c r="H2" s="27"/>
      <c r="I2" s="26"/>
      <c r="J2" s="5"/>
      <c r="K2" s="26"/>
      <c r="L2" s="27"/>
      <c r="M2" s="2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25">
      <c r="A3" s="5"/>
      <c r="B3" s="116" t="s">
        <v>29</v>
      </c>
      <c r="C3" s="118">
        <v>2026</v>
      </c>
      <c r="D3" s="119"/>
      <c r="E3" s="120"/>
      <c r="F3" s="28"/>
      <c r="G3" s="118">
        <f>C3+1</f>
        <v>2027</v>
      </c>
      <c r="H3" s="119"/>
      <c r="I3" s="120"/>
      <c r="J3" s="28"/>
      <c r="K3" s="118">
        <f>G3+1</f>
        <v>2028</v>
      </c>
      <c r="L3" s="119"/>
      <c r="M3" s="120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25">
      <c r="A4" s="22"/>
      <c r="B4" s="117"/>
      <c r="C4" s="29" t="s">
        <v>108</v>
      </c>
      <c r="D4" s="30" t="s">
        <v>31</v>
      </c>
      <c r="E4" s="29" t="s">
        <v>32</v>
      </c>
      <c r="F4" s="31"/>
      <c r="G4" s="29" t="s">
        <v>30</v>
      </c>
      <c r="H4" s="30" t="s">
        <v>31</v>
      </c>
      <c r="I4" s="29" t="s">
        <v>32</v>
      </c>
      <c r="J4" s="31"/>
      <c r="K4" s="29" t="s">
        <v>30</v>
      </c>
      <c r="L4" s="30" t="s">
        <v>31</v>
      </c>
      <c r="M4" s="29" t="s">
        <v>32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8.25" customHeight="1" x14ac:dyDescent="0.25">
      <c r="A5" s="5"/>
      <c r="B5" s="5"/>
      <c r="C5" s="26"/>
      <c r="D5" s="27"/>
      <c r="E5" s="26"/>
      <c r="F5" s="5"/>
      <c r="G5" s="26"/>
      <c r="H5" s="27"/>
      <c r="I5" s="26"/>
      <c r="J5" s="5"/>
      <c r="K5" s="26"/>
      <c r="L5" s="27"/>
      <c r="M5" s="26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25">
      <c r="A6" s="5"/>
      <c r="B6" s="32" t="s">
        <v>33</v>
      </c>
      <c r="C6" s="26"/>
      <c r="D6" s="27"/>
      <c r="E6" s="26"/>
      <c r="F6" s="5"/>
      <c r="G6" s="26"/>
      <c r="H6" s="27"/>
      <c r="I6" s="26"/>
      <c r="J6" s="5"/>
      <c r="K6" s="26"/>
      <c r="L6" s="27"/>
      <c r="M6" s="2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5">
      <c r="A7" s="5"/>
      <c r="B7" s="33" t="s">
        <v>34</v>
      </c>
      <c r="C7" s="26">
        <f>gross_salary</f>
        <v>600</v>
      </c>
      <c r="D7" s="27">
        <f>staff_01</f>
        <v>2</v>
      </c>
      <c r="E7" s="26">
        <f>C7*D7*salaries_year</f>
        <v>14400</v>
      </c>
      <c r="F7" s="5"/>
      <c r="G7" s="26">
        <f>C7</f>
        <v>600</v>
      </c>
      <c r="H7" s="27">
        <f>staff_02</f>
        <v>3</v>
      </c>
      <c r="I7" s="26">
        <f>G7*H7*salaries_year</f>
        <v>21600</v>
      </c>
      <c r="J7" s="5"/>
      <c r="K7" s="26">
        <f>G7</f>
        <v>600</v>
      </c>
      <c r="L7" s="27">
        <f>staff_03</f>
        <v>4</v>
      </c>
      <c r="M7" s="26">
        <f>K7*L7*salaries_year</f>
        <v>28800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5">
      <c r="A8" s="5"/>
      <c r="B8" s="33" t="s">
        <v>35</v>
      </c>
      <c r="C8" s="26">
        <f>work_days_month*food_allowance</f>
        <v>0</v>
      </c>
      <c r="D8" s="27">
        <f>staff_01</f>
        <v>2</v>
      </c>
      <c r="E8" s="26">
        <f>C8*D8*work_months_year</f>
        <v>0</v>
      </c>
      <c r="F8" s="5"/>
      <c r="G8" s="26">
        <f>work_days_month*food_allowance</f>
        <v>0</v>
      </c>
      <c r="H8" s="27">
        <f>staff_02</f>
        <v>3</v>
      </c>
      <c r="I8" s="26">
        <f>G8*H8*work_months_year</f>
        <v>0</v>
      </c>
      <c r="J8" s="5"/>
      <c r="K8" s="26">
        <f>work_days_month*food_allowance</f>
        <v>0</v>
      </c>
      <c r="L8" s="27">
        <f>staff_03</f>
        <v>4</v>
      </c>
      <c r="M8" s="26">
        <f>K8*L8*work_months_year</f>
        <v>0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25">
      <c r="A9" s="5"/>
      <c r="B9" s="33" t="s">
        <v>27</v>
      </c>
      <c r="C9" s="26">
        <f>C7*workers_insurance</f>
        <v>13.5</v>
      </c>
      <c r="D9" s="27">
        <f>staff_01</f>
        <v>2</v>
      </c>
      <c r="E9" s="26">
        <f>C9*D9*salaries_year</f>
        <v>324</v>
      </c>
      <c r="F9" s="5"/>
      <c r="G9" s="26">
        <f>G7*workers_insurance</f>
        <v>13.5</v>
      </c>
      <c r="H9" s="27">
        <f>staff_02</f>
        <v>3</v>
      </c>
      <c r="I9" s="26">
        <f>G9*H9*salaries_year</f>
        <v>486</v>
      </c>
      <c r="J9" s="5"/>
      <c r="K9" s="26">
        <f>K7*workers_insurance</f>
        <v>13.5</v>
      </c>
      <c r="L9" s="27">
        <f>staff_03</f>
        <v>4</v>
      </c>
      <c r="M9" s="26">
        <f>K9*L9*salaries_year</f>
        <v>648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25">
      <c r="A10" s="5"/>
      <c r="B10" s="34" t="s">
        <v>36</v>
      </c>
      <c r="C10" s="29">
        <f>SUM(C7:C9)</f>
        <v>613.5</v>
      </c>
      <c r="D10" s="35"/>
      <c r="E10" s="29">
        <f>SUM(E7:E9)</f>
        <v>14724</v>
      </c>
      <c r="F10" s="28"/>
      <c r="G10" s="29">
        <f>SUM(G7:G9)</f>
        <v>613.5</v>
      </c>
      <c r="H10" s="35"/>
      <c r="I10" s="29">
        <f>SUM(I7:I9)</f>
        <v>22086</v>
      </c>
      <c r="J10" s="28"/>
      <c r="K10" s="29">
        <f>SUM(K7:K9)</f>
        <v>613.5</v>
      </c>
      <c r="L10" s="35"/>
      <c r="M10" s="29">
        <f>SUM(M7:M9)</f>
        <v>29448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9" customHeight="1" x14ac:dyDescent="0.25">
      <c r="A11" s="5"/>
      <c r="B11" s="5"/>
      <c r="C11" s="26"/>
      <c r="D11" s="27"/>
      <c r="E11" s="26"/>
      <c r="F11" s="5"/>
      <c r="G11" s="26"/>
      <c r="H11" s="27"/>
      <c r="I11" s="26"/>
      <c r="J11" s="5"/>
      <c r="K11" s="26"/>
      <c r="L11" s="27"/>
      <c r="M11" s="2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25">
      <c r="A12" s="5"/>
      <c r="B12" s="33" t="s">
        <v>17</v>
      </c>
      <c r="C12" s="26">
        <f>gross_salary*social_security</f>
        <v>270</v>
      </c>
      <c r="D12" s="27">
        <f>staff_01</f>
        <v>2</v>
      </c>
      <c r="E12" s="26">
        <f>C12*D12*salaries_year</f>
        <v>6480</v>
      </c>
      <c r="F12" s="5"/>
      <c r="G12" s="26">
        <f>G7*social_security</f>
        <v>270</v>
      </c>
      <c r="H12" s="27">
        <f>staff_02</f>
        <v>3</v>
      </c>
      <c r="I12" s="26">
        <f>G12*H12*salaries_year</f>
        <v>9720</v>
      </c>
      <c r="J12" s="5"/>
      <c r="K12" s="26">
        <f>K7*social_security</f>
        <v>270</v>
      </c>
      <c r="L12" s="27">
        <f>staff_03</f>
        <v>4</v>
      </c>
      <c r="M12" s="26">
        <f>K12*L12*salaries_year</f>
        <v>12960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25">
      <c r="A13" s="5"/>
      <c r="B13" s="34" t="s">
        <v>37</v>
      </c>
      <c r="C13" s="29">
        <f>SUM(C12)</f>
        <v>270</v>
      </c>
      <c r="D13" s="35"/>
      <c r="E13" s="29">
        <f>SUM(E12)</f>
        <v>6480</v>
      </c>
      <c r="F13" s="28"/>
      <c r="G13" s="29">
        <f>SUM(G12)</f>
        <v>270</v>
      </c>
      <c r="H13" s="35"/>
      <c r="I13" s="29">
        <f>SUM(I12)</f>
        <v>9720</v>
      </c>
      <c r="J13" s="28"/>
      <c r="K13" s="29">
        <f>SUM(K12)</f>
        <v>270</v>
      </c>
      <c r="L13" s="35"/>
      <c r="M13" s="29">
        <f>SUM(M12)</f>
        <v>12960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9" customHeight="1" x14ac:dyDescent="0.25">
      <c r="A14" s="5"/>
      <c r="B14" s="5"/>
      <c r="C14" s="26"/>
      <c r="D14" s="27"/>
      <c r="E14" s="26"/>
      <c r="F14" s="5"/>
      <c r="G14" s="26"/>
      <c r="H14" s="27"/>
      <c r="I14" s="26"/>
      <c r="J14" s="5"/>
      <c r="K14" s="26"/>
      <c r="L14" s="27"/>
      <c r="M14" s="26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25">
      <c r="A15" s="5"/>
      <c r="B15" s="36" t="s">
        <v>38</v>
      </c>
      <c r="C15" s="29">
        <f>C10+C13</f>
        <v>883.5</v>
      </c>
      <c r="D15" s="35"/>
      <c r="E15" s="37">
        <f>E10+E13</f>
        <v>21204</v>
      </c>
      <c r="F15" s="28"/>
      <c r="G15" s="29">
        <f>G10+G13</f>
        <v>883.5</v>
      </c>
      <c r="H15" s="35"/>
      <c r="I15" s="37">
        <f>I10+I13</f>
        <v>31806</v>
      </c>
      <c r="J15" s="28"/>
      <c r="K15" s="29">
        <f>K10+K13</f>
        <v>883.5</v>
      </c>
      <c r="L15" s="35"/>
      <c r="M15" s="37">
        <f>M10+M13</f>
        <v>42408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8.25" customHeight="1" x14ac:dyDescent="0.25">
      <c r="A16" s="5"/>
      <c r="B16" s="5"/>
      <c r="C16" s="26"/>
      <c r="D16" s="27"/>
      <c r="E16" s="26"/>
      <c r="F16" s="5"/>
      <c r="G16" s="26"/>
      <c r="H16" s="27"/>
      <c r="I16" s="26"/>
      <c r="J16" s="5"/>
      <c r="K16" s="26"/>
      <c r="L16" s="27"/>
      <c r="M16" s="26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25">
      <c r="A17" s="5"/>
      <c r="B17" s="32" t="s">
        <v>39</v>
      </c>
      <c r="C17" s="26"/>
      <c r="D17" s="27"/>
      <c r="E17" s="26"/>
      <c r="F17" s="5"/>
      <c r="G17" s="26"/>
      <c r="H17" s="27"/>
      <c r="I17" s="26"/>
      <c r="J17" s="5"/>
      <c r="K17" s="26"/>
      <c r="L17" s="27"/>
      <c r="M17" s="26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5">
      <c r="A18" s="5"/>
      <c r="B18" s="106" t="s">
        <v>134</v>
      </c>
      <c r="C18" s="85">
        <v>500</v>
      </c>
      <c r="D18" s="27">
        <f t="shared" ref="D18:D27" si="0">months_year</f>
        <v>12</v>
      </c>
      <c r="E18" s="38">
        <f>C18*D18</f>
        <v>6000</v>
      </c>
      <c r="F18" s="5"/>
      <c r="G18" s="86">
        <f>C18+C18*0.1</f>
        <v>550</v>
      </c>
      <c r="H18" s="27">
        <f t="shared" ref="H18:H26" si="1">months_year</f>
        <v>12</v>
      </c>
      <c r="I18" s="38">
        <f>G18*H18</f>
        <v>6600</v>
      </c>
      <c r="J18" s="5"/>
      <c r="K18" s="86">
        <f>G18+G18*0.1</f>
        <v>605</v>
      </c>
      <c r="L18" s="27">
        <f t="shared" ref="L18:L27" si="2">months_year</f>
        <v>12</v>
      </c>
      <c r="M18" s="38">
        <f>K18*L18</f>
        <v>7260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25">
      <c r="A19" s="5"/>
      <c r="B19" s="39" t="s">
        <v>40</v>
      </c>
      <c r="C19" s="40">
        <f>SUM(C20:C22)</f>
        <v>95</v>
      </c>
      <c r="D19" s="41">
        <f t="shared" si="0"/>
        <v>12</v>
      </c>
      <c r="E19" s="40">
        <f>C19*D19</f>
        <v>1140</v>
      </c>
      <c r="F19" s="5"/>
      <c r="G19" s="40">
        <f>SUM(G20:G22)</f>
        <v>114</v>
      </c>
      <c r="H19" s="41">
        <f t="shared" si="1"/>
        <v>12</v>
      </c>
      <c r="I19" s="40">
        <f>G19*H19</f>
        <v>1368</v>
      </c>
      <c r="J19" s="5"/>
      <c r="K19" s="40">
        <f>SUM(K20:K22)</f>
        <v>136.80000000000001</v>
      </c>
      <c r="L19" s="41">
        <f t="shared" si="2"/>
        <v>12</v>
      </c>
      <c r="M19" s="40">
        <f>K19*L19</f>
        <v>1641.6000000000001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 x14ac:dyDescent="0.25">
      <c r="A20" s="5"/>
      <c r="B20" s="42" t="s">
        <v>41</v>
      </c>
      <c r="C20" s="101">
        <v>20</v>
      </c>
      <c r="D20" s="103">
        <f t="shared" si="0"/>
        <v>12</v>
      </c>
      <c r="E20" s="101"/>
      <c r="F20" s="5"/>
      <c r="G20" s="101">
        <f>C20+C20*0.2</f>
        <v>24</v>
      </c>
      <c r="H20" s="103">
        <f t="shared" si="1"/>
        <v>12</v>
      </c>
      <c r="I20" s="101"/>
      <c r="J20" s="5"/>
      <c r="K20" s="101">
        <f>G20+G20*0.2</f>
        <v>28.8</v>
      </c>
      <c r="L20" s="103">
        <f t="shared" si="2"/>
        <v>12</v>
      </c>
      <c r="M20" s="101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 x14ac:dyDescent="0.25">
      <c r="A21" s="5"/>
      <c r="B21" s="42" t="s">
        <v>42</v>
      </c>
      <c r="C21" s="101">
        <v>45</v>
      </c>
      <c r="D21" s="103">
        <f t="shared" si="0"/>
        <v>12</v>
      </c>
      <c r="E21" s="101"/>
      <c r="F21" s="5"/>
      <c r="G21" s="101">
        <f t="shared" ref="G21:G22" si="3">C21+C21*0.2</f>
        <v>54</v>
      </c>
      <c r="H21" s="103">
        <f t="shared" si="1"/>
        <v>12</v>
      </c>
      <c r="I21" s="101"/>
      <c r="J21" s="5"/>
      <c r="K21" s="101">
        <f t="shared" ref="K21:K22" si="4">G21+G21*0.2</f>
        <v>64.8</v>
      </c>
      <c r="L21" s="103">
        <f t="shared" si="2"/>
        <v>12</v>
      </c>
      <c r="M21" s="101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5">
      <c r="A22" s="5"/>
      <c r="B22" s="42" t="s">
        <v>43</v>
      </c>
      <c r="C22" s="101">
        <v>30</v>
      </c>
      <c r="D22" s="103">
        <f t="shared" si="0"/>
        <v>12</v>
      </c>
      <c r="E22" s="101"/>
      <c r="F22" s="5"/>
      <c r="G22" s="101">
        <f t="shared" si="3"/>
        <v>36</v>
      </c>
      <c r="H22" s="103">
        <f t="shared" si="1"/>
        <v>12</v>
      </c>
      <c r="I22" s="101"/>
      <c r="J22" s="5"/>
      <c r="K22" s="101">
        <f t="shared" si="4"/>
        <v>43.2</v>
      </c>
      <c r="L22" s="103">
        <f t="shared" si="2"/>
        <v>12</v>
      </c>
      <c r="M22" s="101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25">
      <c r="A23" s="5"/>
      <c r="B23" s="39" t="s">
        <v>44</v>
      </c>
      <c r="C23" s="40">
        <f>SUM(C24:C27)</f>
        <v>250</v>
      </c>
      <c r="D23" s="41">
        <f t="shared" si="0"/>
        <v>12</v>
      </c>
      <c r="E23" s="40">
        <f t="shared" ref="E23:E33" si="5">C23*D23</f>
        <v>3000</v>
      </c>
      <c r="F23" s="5"/>
      <c r="G23" s="40">
        <f>SUM(G24:G27)</f>
        <v>300</v>
      </c>
      <c r="H23" s="41">
        <f t="shared" si="1"/>
        <v>12</v>
      </c>
      <c r="I23" s="40">
        <f t="shared" ref="I23:I33" si="6">G23*H23</f>
        <v>3600</v>
      </c>
      <c r="J23" s="5"/>
      <c r="K23" s="40">
        <f>SUM(K24:K27)</f>
        <v>360</v>
      </c>
      <c r="L23" s="41">
        <f t="shared" si="2"/>
        <v>12</v>
      </c>
      <c r="M23" s="40">
        <f t="shared" ref="M23:M33" si="7">K23*L23</f>
        <v>4320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5">
      <c r="A24" s="5"/>
      <c r="B24" s="42" t="s">
        <v>114</v>
      </c>
      <c r="C24" s="101">
        <v>200</v>
      </c>
      <c r="D24" s="102">
        <f t="shared" si="0"/>
        <v>12</v>
      </c>
      <c r="E24" s="102">
        <f t="shared" si="5"/>
        <v>2400</v>
      </c>
      <c r="F24" s="5"/>
      <c r="G24" s="101">
        <f>C24+C24*0.2</f>
        <v>240</v>
      </c>
      <c r="H24" s="102">
        <f t="shared" si="1"/>
        <v>12</v>
      </c>
      <c r="I24" s="101">
        <f t="shared" si="6"/>
        <v>2880</v>
      </c>
      <c r="J24" s="5"/>
      <c r="K24" s="101">
        <f>G24+G24*0.2</f>
        <v>288</v>
      </c>
      <c r="L24" s="44">
        <f t="shared" si="2"/>
        <v>12</v>
      </c>
      <c r="M24" s="43">
        <f t="shared" si="7"/>
        <v>3456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5">
      <c r="A25" s="5"/>
      <c r="B25" s="42" t="s">
        <v>45</v>
      </c>
      <c r="C25" s="101">
        <v>50</v>
      </c>
      <c r="D25" s="102">
        <f t="shared" si="0"/>
        <v>12</v>
      </c>
      <c r="E25" s="102">
        <f t="shared" si="5"/>
        <v>600</v>
      </c>
      <c r="F25" s="5"/>
      <c r="G25" s="101">
        <f t="shared" ref="G25:G27" si="8">C25+C25*0.2</f>
        <v>60</v>
      </c>
      <c r="H25" s="102">
        <f t="shared" si="1"/>
        <v>12</v>
      </c>
      <c r="I25" s="101">
        <f t="shared" si="6"/>
        <v>720</v>
      </c>
      <c r="J25" s="5"/>
      <c r="K25" s="101">
        <f t="shared" ref="K25:K27" si="9">G25+G25*0.2</f>
        <v>72</v>
      </c>
      <c r="L25" s="44">
        <f t="shared" si="2"/>
        <v>12</v>
      </c>
      <c r="M25" s="43">
        <f t="shared" si="7"/>
        <v>864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25">
      <c r="A26" s="5"/>
      <c r="B26" s="42" t="s">
        <v>46</v>
      </c>
      <c r="C26" s="101"/>
      <c r="D26" s="102">
        <f t="shared" si="0"/>
        <v>12</v>
      </c>
      <c r="E26" s="102">
        <f t="shared" si="5"/>
        <v>0</v>
      </c>
      <c r="F26" s="5"/>
      <c r="G26" s="101">
        <f t="shared" si="8"/>
        <v>0</v>
      </c>
      <c r="H26" s="102">
        <f t="shared" si="1"/>
        <v>12</v>
      </c>
      <c r="I26" s="101">
        <f t="shared" si="6"/>
        <v>0</v>
      </c>
      <c r="J26" s="5"/>
      <c r="K26" s="101">
        <f t="shared" si="9"/>
        <v>0</v>
      </c>
      <c r="L26" s="44">
        <f t="shared" si="2"/>
        <v>12</v>
      </c>
      <c r="M26" s="43">
        <f t="shared" si="7"/>
        <v>0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25">
      <c r="A27" s="5"/>
      <c r="B27" s="33" t="s">
        <v>47</v>
      </c>
      <c r="C27" s="101"/>
      <c r="D27" s="102">
        <f t="shared" si="0"/>
        <v>12</v>
      </c>
      <c r="E27" s="104">
        <f t="shared" si="5"/>
        <v>0</v>
      </c>
      <c r="F27" s="5"/>
      <c r="G27" s="101">
        <f t="shared" si="8"/>
        <v>0</v>
      </c>
      <c r="H27" s="105">
        <f t="shared" ref="H27:H33" si="10">months_year</f>
        <v>12</v>
      </c>
      <c r="I27" s="104">
        <f t="shared" si="6"/>
        <v>0</v>
      </c>
      <c r="J27" s="5"/>
      <c r="K27" s="101">
        <f t="shared" si="9"/>
        <v>0</v>
      </c>
      <c r="L27" s="102">
        <f t="shared" si="2"/>
        <v>12</v>
      </c>
      <c r="M27" s="104">
        <f t="shared" si="7"/>
        <v>0</v>
      </c>
      <c r="N27" s="5"/>
      <c r="O27" s="22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25">
      <c r="A28" s="5"/>
      <c r="B28" s="87" t="s">
        <v>109</v>
      </c>
      <c r="C28" s="40">
        <f>SUM(C29:C33)</f>
        <v>1025</v>
      </c>
      <c r="D28" s="41">
        <f t="shared" ref="D28:D33" si="11">months_year</f>
        <v>12</v>
      </c>
      <c r="E28" s="40">
        <f t="shared" si="5"/>
        <v>12300</v>
      </c>
      <c r="F28" s="5"/>
      <c r="G28" s="40">
        <f>SUM(G29:G33)</f>
        <v>1280</v>
      </c>
      <c r="H28" s="41">
        <f t="shared" si="10"/>
        <v>12</v>
      </c>
      <c r="I28" s="40">
        <f t="shared" si="6"/>
        <v>15360</v>
      </c>
      <c r="J28" s="5"/>
      <c r="K28" s="40">
        <f>SUM(K29:K33)</f>
        <v>1601</v>
      </c>
      <c r="L28" s="41">
        <f t="shared" ref="L28:L33" si="12">months_year</f>
        <v>12</v>
      </c>
      <c r="M28" s="40">
        <f t="shared" si="7"/>
        <v>19212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25">
      <c r="A29" s="5"/>
      <c r="B29" t="s">
        <v>110</v>
      </c>
      <c r="C29" s="101">
        <v>225</v>
      </c>
      <c r="D29" s="102">
        <f t="shared" si="11"/>
        <v>12</v>
      </c>
      <c r="E29" s="101">
        <f t="shared" si="5"/>
        <v>2700</v>
      </c>
      <c r="F29" s="5"/>
      <c r="G29" s="101">
        <f>C29+C29*0.2</f>
        <v>270</v>
      </c>
      <c r="H29" s="102">
        <f t="shared" si="10"/>
        <v>12</v>
      </c>
      <c r="I29" s="101">
        <f t="shared" si="6"/>
        <v>3240</v>
      </c>
      <c r="J29" s="5"/>
      <c r="K29" s="101">
        <f>G29+G29*0.2</f>
        <v>324</v>
      </c>
      <c r="L29" s="44">
        <f t="shared" si="12"/>
        <v>12</v>
      </c>
      <c r="M29" s="43">
        <f t="shared" si="7"/>
        <v>3888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25">
      <c r="A30" s="5"/>
      <c r="B30" t="s">
        <v>113</v>
      </c>
      <c r="C30" s="101">
        <v>500</v>
      </c>
      <c r="D30" s="102">
        <f t="shared" si="11"/>
        <v>12</v>
      </c>
      <c r="E30" s="101">
        <f t="shared" si="5"/>
        <v>6000</v>
      </c>
      <c r="F30" s="5"/>
      <c r="G30" s="101">
        <f>C30+C30*0.3</f>
        <v>650</v>
      </c>
      <c r="H30" s="102">
        <f t="shared" si="10"/>
        <v>12</v>
      </c>
      <c r="I30" s="101">
        <f t="shared" si="6"/>
        <v>7800</v>
      </c>
      <c r="J30" s="5"/>
      <c r="K30" s="101">
        <f>G30+G30*0.3</f>
        <v>845</v>
      </c>
      <c r="L30" s="44">
        <f t="shared" si="12"/>
        <v>12</v>
      </c>
      <c r="M30" s="43">
        <f t="shared" si="7"/>
        <v>10140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25">
      <c r="A31" s="5"/>
      <c r="B31" t="s">
        <v>112</v>
      </c>
      <c r="C31" s="101">
        <v>50</v>
      </c>
      <c r="D31" s="102">
        <f t="shared" si="11"/>
        <v>12</v>
      </c>
      <c r="E31" s="101">
        <f t="shared" si="5"/>
        <v>600</v>
      </c>
      <c r="F31" s="5"/>
      <c r="G31" s="101">
        <f t="shared" ref="G30:G33" si="13">C31+C31*0.2</f>
        <v>60</v>
      </c>
      <c r="H31" s="102">
        <f t="shared" si="10"/>
        <v>12</v>
      </c>
      <c r="I31" s="101">
        <f t="shared" si="6"/>
        <v>720</v>
      </c>
      <c r="J31" s="5"/>
      <c r="K31" s="101">
        <f t="shared" ref="K30:K33" si="14">G31+G31*0.2</f>
        <v>72</v>
      </c>
      <c r="L31" s="44">
        <f t="shared" si="12"/>
        <v>12</v>
      </c>
      <c r="M31" s="43">
        <f t="shared" si="7"/>
        <v>864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25">
      <c r="A32" s="5"/>
      <c r="B32" t="s">
        <v>111</v>
      </c>
      <c r="C32" s="101">
        <v>50</v>
      </c>
      <c r="D32" s="105">
        <f t="shared" si="11"/>
        <v>12</v>
      </c>
      <c r="E32" s="104">
        <f t="shared" si="5"/>
        <v>600</v>
      </c>
      <c r="F32" s="5"/>
      <c r="G32" s="101">
        <f t="shared" si="13"/>
        <v>60</v>
      </c>
      <c r="H32" s="105">
        <f t="shared" si="10"/>
        <v>12</v>
      </c>
      <c r="I32" s="104">
        <f t="shared" si="6"/>
        <v>720</v>
      </c>
      <c r="J32" s="5"/>
      <c r="K32" s="101">
        <f t="shared" si="14"/>
        <v>72</v>
      </c>
      <c r="L32" s="105">
        <f t="shared" si="12"/>
        <v>12</v>
      </c>
      <c r="M32" s="104">
        <f t="shared" si="7"/>
        <v>864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thickBot="1" x14ac:dyDescent="0.3">
      <c r="A33" s="5"/>
      <c r="B33" s="108" t="s">
        <v>135</v>
      </c>
      <c r="C33" s="101">
        <v>200</v>
      </c>
      <c r="D33" s="105">
        <f t="shared" si="11"/>
        <v>12</v>
      </c>
      <c r="E33" s="104">
        <f t="shared" si="5"/>
        <v>2400</v>
      </c>
      <c r="F33" s="5"/>
      <c r="G33" s="101">
        <f t="shared" si="13"/>
        <v>240</v>
      </c>
      <c r="H33" s="105">
        <f t="shared" si="10"/>
        <v>12</v>
      </c>
      <c r="I33" s="104">
        <f t="shared" si="6"/>
        <v>2880</v>
      </c>
      <c r="J33" s="5"/>
      <c r="K33" s="101">
        <f t="shared" si="14"/>
        <v>288</v>
      </c>
      <c r="L33" s="105">
        <f t="shared" si="12"/>
        <v>12</v>
      </c>
      <c r="M33" s="104">
        <f t="shared" si="7"/>
        <v>3456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thickBot="1" x14ac:dyDescent="0.3">
      <c r="A34" s="5"/>
      <c r="B34" s="36" t="s">
        <v>48</v>
      </c>
      <c r="C34" s="29">
        <f>C18+C19+C23+C27+C28+SUM(C32:C33)</f>
        <v>2120</v>
      </c>
      <c r="D34" s="27"/>
      <c r="E34" s="37">
        <f>E18+E19+E23+E27+E28+SUM(E32:E33)</f>
        <v>25440</v>
      </c>
      <c r="F34" s="5"/>
      <c r="G34" s="29">
        <f>G18+G19+G23+G27+G28+SUM(G32:G33)</f>
        <v>2544</v>
      </c>
      <c r="H34" s="27"/>
      <c r="I34" s="37">
        <f>I18+I19+I23+I27+I28+SUM(I32:I33)</f>
        <v>30528</v>
      </c>
      <c r="J34" s="5"/>
      <c r="K34" s="29">
        <f>K18+K19+K23+K27+K28+SUM(K32:K33)</f>
        <v>3062.8</v>
      </c>
      <c r="L34" s="27"/>
      <c r="M34" s="37">
        <f>M18+M19+M23+M27+M28+SUM(M32:M33)</f>
        <v>36753.599999999999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25">
      <c r="A35" s="5"/>
      <c r="B35" s="5"/>
      <c r="C35" s="26"/>
      <c r="D35" s="27"/>
      <c r="E35" s="26"/>
      <c r="F35" s="5"/>
      <c r="G35" s="26"/>
      <c r="H35" s="27"/>
      <c r="I35" s="26"/>
      <c r="J35" s="5"/>
      <c r="K35" s="26"/>
      <c r="L35" s="27"/>
      <c r="M35" s="26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25">
      <c r="A36" s="5"/>
      <c r="B36" s="5"/>
      <c r="C36" s="26" t="s">
        <v>127</v>
      </c>
      <c r="D36" s="27"/>
      <c r="E36" s="26"/>
      <c r="F36" s="5"/>
      <c r="G36" s="26"/>
      <c r="H36" s="27"/>
      <c r="I36" s="26"/>
      <c r="J36" s="5"/>
      <c r="K36" s="26"/>
      <c r="L36" s="27"/>
      <c r="M36" s="26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25">
      <c r="A37" s="5"/>
      <c r="B37" s="5"/>
      <c r="C37" s="26"/>
      <c r="D37" s="27"/>
      <c r="E37" s="26"/>
      <c r="F37" s="5"/>
      <c r="G37" s="26"/>
      <c r="H37" s="27"/>
      <c r="I37" s="26"/>
      <c r="J37" s="5"/>
      <c r="K37" s="26"/>
      <c r="L37" s="27"/>
      <c r="M37" s="26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/>
      <c r="B38" s="131"/>
      <c r="C38" s="26"/>
      <c r="D38" s="27"/>
      <c r="E38" s="26"/>
      <c r="F38" s="5"/>
      <c r="G38" s="26"/>
      <c r="H38" s="27"/>
      <c r="I38" s="26"/>
      <c r="J38" s="5"/>
      <c r="K38" s="26"/>
      <c r="L38" s="27"/>
      <c r="M38" s="26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25">
      <c r="A39" s="5"/>
      <c r="B39" s="5"/>
      <c r="C39" s="26"/>
      <c r="D39" s="27"/>
      <c r="E39" s="26"/>
      <c r="F39" s="5"/>
      <c r="G39" s="26"/>
      <c r="H39" s="27"/>
      <c r="I39" s="26"/>
      <c r="J39" s="5"/>
      <c r="K39" s="26"/>
      <c r="L39" s="27"/>
      <c r="M39" s="26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25">
      <c r="A40" s="5"/>
      <c r="B40" s="5"/>
      <c r="C40" s="26"/>
      <c r="D40" s="27"/>
      <c r="E40" s="26"/>
      <c r="F40" s="5"/>
      <c r="G40" s="26"/>
      <c r="H40" s="27"/>
      <c r="I40" s="26"/>
      <c r="J40" s="5"/>
      <c r="K40" s="26"/>
      <c r="L40" s="27"/>
      <c r="M40" s="26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25">
      <c r="A41" s="5"/>
      <c r="B41" s="5"/>
      <c r="C41" s="26"/>
      <c r="D41" s="27"/>
      <c r="E41" s="26"/>
      <c r="F41" s="5"/>
      <c r="G41" s="26"/>
      <c r="H41" s="27"/>
      <c r="I41" s="26"/>
      <c r="J41" s="5"/>
      <c r="K41" s="26"/>
      <c r="L41" s="27"/>
      <c r="M41" s="26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25">
      <c r="A42" s="5"/>
      <c r="B42" s="5"/>
      <c r="C42" s="26"/>
      <c r="D42" s="27"/>
      <c r="E42" s="26"/>
      <c r="F42" s="5"/>
      <c r="G42" s="26"/>
      <c r="H42" s="27"/>
      <c r="I42" s="26"/>
      <c r="J42" s="5"/>
      <c r="K42" s="26"/>
      <c r="L42" s="27"/>
      <c r="M42" s="2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25">
      <c r="A43" s="5"/>
      <c r="B43" s="5"/>
      <c r="C43" s="26"/>
      <c r="D43" s="27"/>
      <c r="E43" s="26"/>
      <c r="F43" s="5"/>
      <c r="G43" s="26"/>
      <c r="H43" s="27"/>
      <c r="I43" s="26"/>
      <c r="J43" s="5"/>
      <c r="K43" s="26"/>
      <c r="L43" s="27"/>
      <c r="M43" s="26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5">
      <c r="A44" s="5"/>
      <c r="B44" s="5"/>
      <c r="C44" s="26"/>
      <c r="D44" s="27"/>
      <c r="E44" s="26"/>
      <c r="F44" s="5"/>
      <c r="G44" s="26"/>
      <c r="H44" s="27"/>
      <c r="I44" s="26"/>
      <c r="J44" s="5"/>
      <c r="K44" s="26"/>
      <c r="L44" s="27"/>
      <c r="M44" s="2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25">
      <c r="A45" s="5"/>
      <c r="B45" s="5"/>
      <c r="C45" s="26"/>
      <c r="D45" s="27"/>
      <c r="E45" s="26"/>
      <c r="F45" s="5"/>
      <c r="G45" s="26"/>
      <c r="H45" s="27"/>
      <c r="I45" s="26"/>
      <c r="J45" s="5"/>
      <c r="K45" s="26"/>
      <c r="L45" s="27"/>
      <c r="M45" s="2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25">
      <c r="A46" s="5"/>
      <c r="B46" s="5"/>
      <c r="C46" s="26"/>
      <c r="D46" s="27"/>
      <c r="E46" s="26"/>
      <c r="F46" s="5"/>
      <c r="G46" s="26"/>
      <c r="H46" s="27"/>
      <c r="I46" s="26"/>
      <c r="J46" s="5"/>
      <c r="K46" s="26"/>
      <c r="L46" s="27"/>
      <c r="M46" s="2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25">
      <c r="A47" s="5"/>
      <c r="B47" s="5"/>
      <c r="C47" s="26"/>
      <c r="D47" s="27"/>
      <c r="E47" s="26"/>
      <c r="F47" s="5"/>
      <c r="G47" s="26"/>
      <c r="H47" s="27"/>
      <c r="I47" s="26"/>
      <c r="J47" s="5"/>
      <c r="K47" s="26"/>
      <c r="L47" s="27"/>
      <c r="M47" s="2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25">
      <c r="A48" s="5"/>
      <c r="B48" s="5"/>
      <c r="C48" s="26"/>
      <c r="D48" s="27"/>
      <c r="E48" s="26"/>
      <c r="F48" s="5"/>
      <c r="G48" s="26"/>
      <c r="H48" s="27"/>
      <c r="I48" s="26"/>
      <c r="J48" s="5"/>
      <c r="K48" s="26"/>
      <c r="L48" s="27"/>
      <c r="M48" s="2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25">
      <c r="A49" s="5"/>
      <c r="B49" s="5"/>
      <c r="C49" s="26"/>
      <c r="D49" s="27"/>
      <c r="E49" s="26"/>
      <c r="F49" s="5"/>
      <c r="G49" s="26"/>
      <c r="H49" s="27"/>
      <c r="I49" s="26"/>
      <c r="J49" s="5"/>
      <c r="K49" s="26"/>
      <c r="L49" s="27"/>
      <c r="M49" s="2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25">
      <c r="A50" s="5"/>
      <c r="B50" s="5"/>
      <c r="C50" s="26"/>
      <c r="D50" s="27"/>
      <c r="E50" s="26"/>
      <c r="F50" s="5"/>
      <c r="G50" s="26"/>
      <c r="H50" s="27"/>
      <c r="I50" s="26"/>
      <c r="J50" s="5"/>
      <c r="K50" s="26"/>
      <c r="L50" s="27"/>
      <c r="M50" s="2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25">
      <c r="A51" s="5"/>
      <c r="B51" s="5"/>
      <c r="C51" s="26"/>
      <c r="D51" s="27"/>
      <c r="E51" s="26"/>
      <c r="F51" s="5"/>
      <c r="G51" s="26"/>
      <c r="H51" s="27"/>
      <c r="I51" s="26"/>
      <c r="J51" s="5"/>
      <c r="K51" s="26"/>
      <c r="L51" s="27"/>
      <c r="M51" s="2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25">
      <c r="A52" s="5"/>
      <c r="B52" s="5"/>
      <c r="C52" s="26"/>
      <c r="D52" s="27"/>
      <c r="E52" s="26"/>
      <c r="F52" s="5"/>
      <c r="G52" s="26"/>
      <c r="H52" s="27"/>
      <c r="I52" s="26"/>
      <c r="J52" s="5"/>
      <c r="K52" s="26"/>
      <c r="L52" s="27"/>
      <c r="M52" s="2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25">
      <c r="A53" s="5"/>
      <c r="B53" s="5"/>
      <c r="C53" s="26"/>
      <c r="D53" s="27"/>
      <c r="E53" s="26"/>
      <c r="F53" s="5"/>
      <c r="G53" s="26"/>
      <c r="H53" s="27"/>
      <c r="I53" s="26"/>
      <c r="J53" s="5"/>
      <c r="K53" s="26"/>
      <c r="L53" s="27"/>
      <c r="M53" s="2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25">
      <c r="A54" s="5"/>
      <c r="B54" s="5"/>
      <c r="C54" s="26"/>
      <c r="D54" s="27"/>
      <c r="E54" s="26"/>
      <c r="F54" s="5"/>
      <c r="G54" s="26"/>
      <c r="H54" s="27"/>
      <c r="I54" s="26"/>
      <c r="J54" s="5"/>
      <c r="K54" s="26"/>
      <c r="L54" s="27"/>
      <c r="M54" s="2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25">
      <c r="A55" s="5"/>
      <c r="B55" s="5"/>
      <c r="C55" s="26"/>
      <c r="D55" s="27"/>
      <c r="E55" s="26"/>
      <c r="F55" s="5"/>
      <c r="G55" s="26"/>
      <c r="H55" s="27"/>
      <c r="I55" s="26"/>
      <c r="J55" s="5"/>
      <c r="K55" s="26"/>
      <c r="L55" s="27"/>
      <c r="M55" s="2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25">
      <c r="A56" s="5"/>
      <c r="B56" s="5"/>
      <c r="C56" s="26"/>
      <c r="D56" s="27"/>
      <c r="E56" s="26"/>
      <c r="F56" s="5"/>
      <c r="G56" s="26"/>
      <c r="H56" s="27"/>
      <c r="I56" s="26"/>
      <c r="J56" s="5"/>
      <c r="K56" s="26"/>
      <c r="L56" s="27"/>
      <c r="M56" s="2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25">
      <c r="A57" s="5"/>
      <c r="B57" s="5"/>
      <c r="C57" s="26"/>
      <c r="D57" s="27"/>
      <c r="E57" s="26"/>
      <c r="F57" s="5"/>
      <c r="G57" s="26"/>
      <c r="H57" s="27"/>
      <c r="I57" s="26"/>
      <c r="J57" s="5"/>
      <c r="K57" s="26"/>
      <c r="L57" s="27"/>
      <c r="M57" s="2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25">
      <c r="A58" s="5"/>
      <c r="B58" s="5"/>
      <c r="C58" s="26"/>
      <c r="D58" s="27"/>
      <c r="E58" s="26"/>
      <c r="F58" s="5"/>
      <c r="G58" s="26"/>
      <c r="H58" s="27"/>
      <c r="I58" s="26"/>
      <c r="J58" s="5"/>
      <c r="K58" s="26"/>
      <c r="L58" s="27"/>
      <c r="M58" s="2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25">
      <c r="A59" s="5"/>
      <c r="B59" s="5"/>
      <c r="C59" s="26"/>
      <c r="D59" s="27"/>
      <c r="E59" s="26"/>
      <c r="F59" s="5"/>
      <c r="G59" s="26"/>
      <c r="H59" s="27"/>
      <c r="I59" s="26"/>
      <c r="J59" s="5"/>
      <c r="K59" s="26"/>
      <c r="L59" s="27"/>
      <c r="M59" s="2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25">
      <c r="A60" s="5"/>
      <c r="B60" s="5"/>
      <c r="C60" s="26"/>
      <c r="D60" s="27"/>
      <c r="E60" s="26"/>
      <c r="F60" s="5"/>
      <c r="G60" s="26"/>
      <c r="H60" s="27"/>
      <c r="I60" s="26"/>
      <c r="J60" s="5"/>
      <c r="K60" s="26"/>
      <c r="L60" s="27"/>
      <c r="M60" s="2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25">
      <c r="A61" s="5"/>
      <c r="B61" s="5"/>
      <c r="C61" s="26"/>
      <c r="D61" s="27"/>
      <c r="E61" s="26"/>
      <c r="F61" s="5"/>
      <c r="G61" s="26"/>
      <c r="H61" s="27"/>
      <c r="I61" s="26"/>
      <c r="J61" s="5"/>
      <c r="K61" s="26"/>
      <c r="L61" s="27"/>
      <c r="M61" s="2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25">
      <c r="A62" s="5"/>
      <c r="B62" s="5"/>
      <c r="C62" s="26"/>
      <c r="D62" s="27"/>
      <c r="E62" s="26"/>
      <c r="F62" s="5"/>
      <c r="G62" s="26"/>
      <c r="H62" s="27"/>
      <c r="I62" s="26"/>
      <c r="J62" s="5"/>
      <c r="K62" s="26"/>
      <c r="L62" s="27"/>
      <c r="M62" s="26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25">
      <c r="A63" s="5"/>
      <c r="B63" s="5"/>
      <c r="C63" s="26"/>
      <c r="D63" s="27"/>
      <c r="E63" s="26"/>
      <c r="F63" s="5"/>
      <c r="G63" s="26"/>
      <c r="H63" s="27"/>
      <c r="I63" s="26"/>
      <c r="J63" s="5"/>
      <c r="K63" s="26"/>
      <c r="L63" s="27"/>
      <c r="M63" s="26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25">
      <c r="A64" s="5"/>
      <c r="B64" s="5"/>
      <c r="C64" s="26"/>
      <c r="D64" s="27"/>
      <c r="E64" s="26"/>
      <c r="F64" s="5"/>
      <c r="G64" s="26"/>
      <c r="H64" s="27"/>
      <c r="I64" s="26"/>
      <c r="J64" s="5"/>
      <c r="K64" s="26"/>
      <c r="L64" s="27"/>
      <c r="M64" s="26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25">
      <c r="A65" s="5"/>
      <c r="B65" s="5"/>
      <c r="C65" s="26"/>
      <c r="D65" s="27"/>
      <c r="E65" s="26"/>
      <c r="F65" s="5"/>
      <c r="G65" s="26"/>
      <c r="H65" s="27"/>
      <c r="I65" s="26"/>
      <c r="J65" s="5"/>
      <c r="K65" s="26"/>
      <c r="L65" s="27"/>
      <c r="M65" s="26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25">
      <c r="A66" s="5"/>
      <c r="B66" s="5"/>
      <c r="C66" s="26"/>
      <c r="D66" s="27"/>
      <c r="E66" s="26"/>
      <c r="F66" s="5"/>
      <c r="G66" s="26"/>
      <c r="H66" s="27"/>
      <c r="I66" s="26"/>
      <c r="J66" s="5"/>
      <c r="K66" s="26"/>
      <c r="L66" s="27"/>
      <c r="M66" s="26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25">
      <c r="A67" s="5"/>
      <c r="B67" s="5"/>
      <c r="C67" s="26"/>
      <c r="D67" s="27"/>
      <c r="E67" s="26"/>
      <c r="F67" s="5"/>
      <c r="G67" s="26"/>
      <c r="H67" s="27"/>
      <c r="I67" s="26"/>
      <c r="J67" s="5"/>
      <c r="K67" s="26"/>
      <c r="L67" s="27"/>
      <c r="M67" s="26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25">
      <c r="A68" s="5"/>
      <c r="B68" s="5"/>
      <c r="C68" s="26"/>
      <c r="D68" s="27"/>
      <c r="E68" s="26"/>
      <c r="F68" s="5"/>
      <c r="G68" s="26"/>
      <c r="H68" s="27"/>
      <c r="I68" s="26"/>
      <c r="J68" s="5"/>
      <c r="K68" s="26"/>
      <c r="L68" s="27"/>
      <c r="M68" s="26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25">
      <c r="A69" s="5"/>
      <c r="B69" s="5"/>
      <c r="C69" s="26"/>
      <c r="D69" s="27"/>
      <c r="E69" s="26"/>
      <c r="F69" s="5"/>
      <c r="G69" s="26"/>
      <c r="H69" s="27"/>
      <c r="I69" s="26"/>
      <c r="J69" s="5"/>
      <c r="K69" s="26"/>
      <c r="L69" s="27"/>
      <c r="M69" s="26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25">
      <c r="A70" s="5"/>
      <c r="B70" s="5"/>
      <c r="C70" s="26"/>
      <c r="D70" s="27"/>
      <c r="E70" s="26"/>
      <c r="F70" s="5"/>
      <c r="G70" s="26"/>
      <c r="H70" s="27"/>
      <c r="I70" s="26"/>
      <c r="J70" s="5"/>
      <c r="K70" s="26"/>
      <c r="L70" s="27"/>
      <c r="M70" s="26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25">
      <c r="A71" s="5"/>
      <c r="B71" s="5"/>
      <c r="C71" s="26"/>
      <c r="D71" s="27"/>
      <c r="E71" s="26"/>
      <c r="F71" s="5"/>
      <c r="G71" s="26"/>
      <c r="H71" s="27"/>
      <c r="I71" s="26"/>
      <c r="J71" s="5"/>
      <c r="K71" s="26"/>
      <c r="L71" s="27"/>
      <c r="M71" s="26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25">
      <c r="A72" s="5"/>
      <c r="B72" s="5"/>
      <c r="C72" s="26"/>
      <c r="D72" s="27"/>
      <c r="E72" s="26"/>
      <c r="F72" s="5"/>
      <c r="G72" s="26"/>
      <c r="H72" s="27"/>
      <c r="I72" s="26"/>
      <c r="J72" s="5"/>
      <c r="K72" s="26"/>
      <c r="L72" s="27"/>
      <c r="M72" s="26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25">
      <c r="A73" s="5"/>
      <c r="B73" s="5"/>
      <c r="C73" s="26"/>
      <c r="D73" s="27"/>
      <c r="E73" s="26"/>
      <c r="F73" s="5"/>
      <c r="G73" s="26"/>
      <c r="H73" s="27"/>
      <c r="I73" s="26"/>
      <c r="J73" s="5"/>
      <c r="K73" s="26"/>
      <c r="L73" s="27"/>
      <c r="M73" s="26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25">
      <c r="A74" s="5"/>
      <c r="B74" s="5"/>
      <c r="C74" s="26"/>
      <c r="D74" s="27"/>
      <c r="E74" s="26"/>
      <c r="F74" s="5"/>
      <c r="G74" s="26"/>
      <c r="H74" s="27"/>
      <c r="I74" s="26"/>
      <c r="J74" s="5"/>
      <c r="K74" s="26"/>
      <c r="L74" s="27"/>
      <c r="M74" s="26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25">
      <c r="A75" s="5"/>
      <c r="B75" s="5"/>
      <c r="C75" s="26"/>
      <c r="D75" s="27"/>
      <c r="E75" s="26"/>
      <c r="F75" s="5"/>
      <c r="G75" s="26"/>
      <c r="H75" s="27"/>
      <c r="I75" s="26"/>
      <c r="J75" s="5"/>
      <c r="K75" s="26"/>
      <c r="L75" s="27"/>
      <c r="M75" s="26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25">
      <c r="A76" s="5"/>
      <c r="B76" s="5"/>
      <c r="C76" s="26"/>
      <c r="D76" s="27"/>
      <c r="E76" s="26"/>
      <c r="F76" s="5"/>
      <c r="G76" s="26"/>
      <c r="H76" s="27"/>
      <c r="I76" s="26"/>
      <c r="J76" s="5"/>
      <c r="K76" s="26"/>
      <c r="L76" s="27"/>
      <c r="M76" s="26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25">
      <c r="A77" s="5"/>
      <c r="B77" s="5"/>
      <c r="C77" s="26"/>
      <c r="D77" s="27"/>
      <c r="E77" s="26"/>
      <c r="F77" s="5"/>
      <c r="G77" s="26"/>
      <c r="H77" s="27"/>
      <c r="I77" s="26"/>
      <c r="J77" s="5"/>
      <c r="K77" s="26"/>
      <c r="L77" s="27"/>
      <c r="M77" s="26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25">
      <c r="A78" s="5"/>
      <c r="B78" s="5"/>
      <c r="C78" s="26"/>
      <c r="D78" s="27"/>
      <c r="E78" s="26"/>
      <c r="F78" s="5"/>
      <c r="G78" s="26"/>
      <c r="H78" s="27"/>
      <c r="I78" s="26"/>
      <c r="J78" s="5"/>
      <c r="K78" s="26"/>
      <c r="L78" s="27"/>
      <c r="M78" s="26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25">
      <c r="A79" s="5"/>
      <c r="B79" s="5"/>
      <c r="C79" s="26"/>
      <c r="D79" s="27"/>
      <c r="E79" s="26"/>
      <c r="F79" s="5"/>
      <c r="G79" s="26"/>
      <c r="H79" s="27"/>
      <c r="I79" s="26"/>
      <c r="J79" s="5"/>
      <c r="K79" s="26"/>
      <c r="L79" s="27"/>
      <c r="M79" s="26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25">
      <c r="A80" s="5"/>
      <c r="B80" s="5"/>
      <c r="C80" s="26"/>
      <c r="D80" s="27"/>
      <c r="E80" s="26"/>
      <c r="F80" s="5"/>
      <c r="G80" s="26"/>
      <c r="H80" s="27"/>
      <c r="I80" s="26"/>
      <c r="J80" s="5"/>
      <c r="K80" s="26"/>
      <c r="L80" s="27"/>
      <c r="M80" s="26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25">
      <c r="A81" s="5"/>
      <c r="B81" s="5"/>
      <c r="C81" s="26"/>
      <c r="D81" s="27"/>
      <c r="E81" s="26"/>
      <c r="F81" s="5"/>
      <c r="G81" s="26"/>
      <c r="H81" s="27"/>
      <c r="I81" s="26"/>
      <c r="J81" s="5"/>
      <c r="K81" s="26"/>
      <c r="L81" s="27"/>
      <c r="M81" s="26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25">
      <c r="A82" s="5"/>
      <c r="B82" s="5"/>
      <c r="C82" s="26"/>
      <c r="D82" s="27"/>
      <c r="E82" s="26"/>
      <c r="F82" s="5"/>
      <c r="G82" s="26"/>
      <c r="H82" s="27"/>
      <c r="I82" s="26"/>
      <c r="J82" s="5"/>
      <c r="K82" s="26"/>
      <c r="L82" s="27"/>
      <c r="M82" s="26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25">
      <c r="A83" s="5"/>
      <c r="B83" s="5"/>
      <c r="C83" s="26"/>
      <c r="D83" s="27"/>
      <c r="E83" s="26"/>
      <c r="F83" s="5"/>
      <c r="G83" s="26"/>
      <c r="H83" s="27"/>
      <c r="I83" s="26"/>
      <c r="J83" s="5"/>
      <c r="K83" s="26"/>
      <c r="L83" s="27"/>
      <c r="M83" s="26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25">
      <c r="A84" s="5"/>
      <c r="B84" s="5"/>
      <c r="C84" s="26"/>
      <c r="D84" s="27"/>
      <c r="E84" s="26"/>
      <c r="F84" s="5"/>
      <c r="G84" s="26"/>
      <c r="H84" s="27"/>
      <c r="I84" s="26"/>
      <c r="J84" s="5"/>
      <c r="K84" s="26"/>
      <c r="L84" s="27"/>
      <c r="M84" s="26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25">
      <c r="A85" s="5"/>
      <c r="B85" s="5"/>
      <c r="C85" s="26"/>
      <c r="D85" s="27"/>
      <c r="E85" s="26"/>
      <c r="F85" s="5"/>
      <c r="G85" s="26"/>
      <c r="H85" s="27"/>
      <c r="I85" s="26"/>
      <c r="J85" s="5"/>
      <c r="K85" s="26"/>
      <c r="L85" s="27"/>
      <c r="M85" s="26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25">
      <c r="A86" s="5"/>
      <c r="B86" s="5"/>
      <c r="C86" s="26"/>
      <c r="D86" s="27"/>
      <c r="E86" s="26"/>
      <c r="F86" s="5"/>
      <c r="G86" s="26"/>
      <c r="H86" s="27"/>
      <c r="I86" s="26"/>
      <c r="J86" s="5"/>
      <c r="K86" s="26"/>
      <c r="L86" s="27"/>
      <c r="M86" s="26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25">
      <c r="A87" s="5"/>
      <c r="B87" s="5"/>
      <c r="C87" s="26"/>
      <c r="D87" s="27"/>
      <c r="E87" s="26"/>
      <c r="F87" s="5"/>
      <c r="G87" s="26"/>
      <c r="H87" s="27"/>
      <c r="I87" s="26"/>
      <c r="J87" s="5"/>
      <c r="K87" s="26"/>
      <c r="L87" s="27"/>
      <c r="M87" s="26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25">
      <c r="A88" s="5"/>
      <c r="B88" s="5"/>
      <c r="C88" s="26"/>
      <c r="D88" s="27"/>
      <c r="E88" s="26"/>
      <c r="F88" s="5"/>
      <c r="G88" s="26"/>
      <c r="H88" s="27"/>
      <c r="I88" s="26"/>
      <c r="J88" s="5"/>
      <c r="K88" s="26"/>
      <c r="L88" s="27"/>
      <c r="M88" s="26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25">
      <c r="A89" s="5"/>
      <c r="B89" s="5"/>
      <c r="C89" s="26"/>
      <c r="D89" s="27"/>
      <c r="E89" s="26"/>
      <c r="F89" s="5"/>
      <c r="G89" s="26"/>
      <c r="H89" s="27"/>
      <c r="I89" s="26"/>
      <c r="J89" s="5"/>
      <c r="K89" s="26"/>
      <c r="L89" s="27"/>
      <c r="M89" s="26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25">
      <c r="A90" s="5"/>
      <c r="B90" s="5"/>
      <c r="C90" s="26"/>
      <c r="D90" s="27"/>
      <c r="E90" s="26"/>
      <c r="F90" s="5"/>
      <c r="G90" s="26"/>
      <c r="H90" s="27"/>
      <c r="I90" s="26"/>
      <c r="J90" s="5"/>
      <c r="K90" s="26"/>
      <c r="L90" s="27"/>
      <c r="M90" s="26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25">
      <c r="A91" s="5"/>
      <c r="B91" s="5"/>
      <c r="C91" s="26"/>
      <c r="D91" s="27"/>
      <c r="E91" s="26"/>
      <c r="F91" s="5"/>
      <c r="G91" s="26"/>
      <c r="H91" s="27"/>
      <c r="I91" s="26"/>
      <c r="J91" s="5"/>
      <c r="K91" s="26"/>
      <c r="L91" s="27"/>
      <c r="M91" s="26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25">
      <c r="A92" s="5"/>
      <c r="B92" s="5"/>
      <c r="C92" s="26"/>
      <c r="D92" s="27"/>
      <c r="E92" s="26"/>
      <c r="F92" s="5"/>
      <c r="G92" s="26"/>
      <c r="H92" s="27"/>
      <c r="I92" s="26"/>
      <c r="J92" s="5"/>
      <c r="K92" s="26"/>
      <c r="L92" s="27"/>
      <c r="M92" s="26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25">
      <c r="A93" s="5"/>
      <c r="B93" s="5"/>
      <c r="C93" s="26"/>
      <c r="D93" s="27"/>
      <c r="E93" s="26"/>
      <c r="F93" s="5"/>
      <c r="G93" s="26"/>
      <c r="H93" s="27"/>
      <c r="I93" s="26"/>
      <c r="J93" s="5"/>
      <c r="K93" s="26"/>
      <c r="L93" s="27"/>
      <c r="M93" s="26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25">
      <c r="A94" s="5"/>
      <c r="B94" s="5"/>
      <c r="C94" s="26"/>
      <c r="D94" s="27"/>
      <c r="E94" s="26"/>
      <c r="F94" s="5"/>
      <c r="G94" s="26"/>
      <c r="H94" s="27"/>
      <c r="I94" s="26"/>
      <c r="J94" s="5"/>
      <c r="K94" s="26"/>
      <c r="L94" s="27"/>
      <c r="M94" s="26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25">
      <c r="A95" s="5"/>
      <c r="B95" s="5"/>
      <c r="C95" s="26"/>
      <c r="D95" s="27"/>
      <c r="E95" s="26"/>
      <c r="F95" s="5"/>
      <c r="G95" s="26"/>
      <c r="H95" s="27"/>
      <c r="I95" s="26"/>
      <c r="J95" s="5"/>
      <c r="K95" s="26"/>
      <c r="L95" s="27"/>
      <c r="M95" s="26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25">
      <c r="A96" s="5"/>
      <c r="B96" s="5"/>
      <c r="C96" s="26"/>
      <c r="D96" s="27"/>
      <c r="E96" s="26"/>
      <c r="F96" s="5"/>
      <c r="G96" s="26"/>
      <c r="H96" s="27"/>
      <c r="I96" s="26"/>
      <c r="J96" s="5"/>
      <c r="K96" s="26"/>
      <c r="L96" s="27"/>
      <c r="M96" s="26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5">
      <c r="A97" s="5"/>
      <c r="B97" s="5"/>
      <c r="C97" s="26"/>
      <c r="D97" s="27"/>
      <c r="E97" s="26"/>
      <c r="F97" s="5"/>
      <c r="G97" s="26"/>
      <c r="H97" s="27"/>
      <c r="I97" s="26"/>
      <c r="J97" s="5"/>
      <c r="K97" s="26"/>
      <c r="L97" s="27"/>
      <c r="M97" s="26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5">
      <c r="A98" s="5"/>
      <c r="B98" s="5"/>
      <c r="C98" s="26"/>
      <c r="D98" s="27"/>
      <c r="E98" s="26"/>
      <c r="F98" s="5"/>
      <c r="G98" s="26"/>
      <c r="H98" s="27"/>
      <c r="I98" s="26"/>
      <c r="J98" s="5"/>
      <c r="K98" s="26"/>
      <c r="L98" s="27"/>
      <c r="M98" s="26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5">
      <c r="A99" s="5"/>
      <c r="B99" s="5"/>
      <c r="C99" s="26"/>
      <c r="D99" s="27"/>
      <c r="E99" s="26"/>
      <c r="F99" s="5"/>
      <c r="G99" s="26"/>
      <c r="H99" s="27"/>
      <c r="I99" s="26"/>
      <c r="J99" s="5"/>
      <c r="K99" s="26"/>
      <c r="L99" s="27"/>
      <c r="M99" s="26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5">
      <c r="A100" s="5"/>
      <c r="B100" s="5"/>
      <c r="C100" s="26"/>
      <c r="D100" s="27"/>
      <c r="E100" s="26"/>
      <c r="F100" s="5"/>
      <c r="G100" s="26"/>
      <c r="H100" s="27"/>
      <c r="I100" s="26"/>
      <c r="J100" s="5"/>
      <c r="K100" s="26"/>
      <c r="L100" s="27"/>
      <c r="M100" s="26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5">
      <c r="A101" s="5"/>
      <c r="B101" s="5"/>
      <c r="C101" s="26"/>
      <c r="D101" s="27"/>
      <c r="E101" s="26"/>
      <c r="F101" s="5"/>
      <c r="G101" s="26"/>
      <c r="H101" s="27"/>
      <c r="I101" s="26"/>
      <c r="J101" s="5"/>
      <c r="K101" s="26"/>
      <c r="L101" s="27"/>
      <c r="M101" s="26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5">
      <c r="A102" s="5"/>
      <c r="B102" s="5"/>
      <c r="C102" s="26"/>
      <c r="D102" s="27"/>
      <c r="E102" s="26"/>
      <c r="F102" s="5"/>
      <c r="G102" s="26"/>
      <c r="H102" s="27"/>
      <c r="I102" s="26"/>
      <c r="J102" s="5"/>
      <c r="K102" s="26"/>
      <c r="L102" s="27"/>
      <c r="M102" s="26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25">
      <c r="A103" s="5"/>
      <c r="B103" s="5"/>
      <c r="C103" s="26"/>
      <c r="D103" s="27"/>
      <c r="E103" s="26"/>
      <c r="F103" s="5"/>
      <c r="G103" s="26"/>
      <c r="H103" s="27"/>
      <c r="I103" s="26"/>
      <c r="J103" s="5"/>
      <c r="K103" s="26"/>
      <c r="L103" s="27"/>
      <c r="M103" s="26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5">
      <c r="A104" s="5"/>
      <c r="B104" s="5"/>
      <c r="C104" s="26"/>
      <c r="D104" s="27"/>
      <c r="E104" s="26"/>
      <c r="F104" s="5"/>
      <c r="G104" s="26"/>
      <c r="H104" s="27"/>
      <c r="I104" s="26"/>
      <c r="J104" s="5"/>
      <c r="K104" s="26"/>
      <c r="L104" s="27"/>
      <c r="M104" s="26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5">
      <c r="A105" s="5"/>
      <c r="B105" s="5"/>
      <c r="C105" s="26"/>
      <c r="D105" s="27"/>
      <c r="E105" s="26"/>
      <c r="F105" s="5"/>
      <c r="G105" s="26"/>
      <c r="H105" s="27"/>
      <c r="I105" s="26"/>
      <c r="J105" s="5"/>
      <c r="K105" s="26"/>
      <c r="L105" s="27"/>
      <c r="M105" s="26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5">
      <c r="A106" s="5"/>
      <c r="B106" s="5"/>
      <c r="C106" s="26"/>
      <c r="D106" s="27"/>
      <c r="E106" s="26"/>
      <c r="F106" s="5"/>
      <c r="G106" s="26"/>
      <c r="H106" s="27"/>
      <c r="I106" s="26"/>
      <c r="J106" s="5"/>
      <c r="K106" s="26"/>
      <c r="L106" s="27"/>
      <c r="M106" s="26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5">
      <c r="A107" s="5"/>
      <c r="B107" s="5"/>
      <c r="C107" s="26"/>
      <c r="D107" s="27"/>
      <c r="E107" s="26"/>
      <c r="F107" s="5"/>
      <c r="G107" s="26"/>
      <c r="H107" s="27"/>
      <c r="I107" s="26"/>
      <c r="J107" s="5"/>
      <c r="K107" s="26"/>
      <c r="L107" s="27"/>
      <c r="M107" s="26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5">
      <c r="A108" s="5"/>
      <c r="B108" s="5"/>
      <c r="C108" s="26"/>
      <c r="D108" s="27"/>
      <c r="E108" s="26"/>
      <c r="F108" s="5"/>
      <c r="G108" s="26"/>
      <c r="H108" s="27"/>
      <c r="I108" s="26"/>
      <c r="J108" s="5"/>
      <c r="K108" s="26"/>
      <c r="L108" s="27"/>
      <c r="M108" s="26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5">
      <c r="A109" s="5"/>
      <c r="B109" s="5"/>
      <c r="C109" s="26"/>
      <c r="D109" s="27"/>
      <c r="E109" s="26"/>
      <c r="F109" s="5"/>
      <c r="G109" s="26"/>
      <c r="H109" s="27"/>
      <c r="I109" s="26"/>
      <c r="J109" s="5"/>
      <c r="K109" s="26"/>
      <c r="L109" s="27"/>
      <c r="M109" s="26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5">
      <c r="A110" s="5"/>
      <c r="B110" s="5"/>
      <c r="C110" s="26"/>
      <c r="D110" s="27"/>
      <c r="E110" s="26"/>
      <c r="F110" s="5"/>
      <c r="G110" s="26"/>
      <c r="H110" s="27"/>
      <c r="I110" s="26"/>
      <c r="J110" s="5"/>
      <c r="K110" s="26"/>
      <c r="L110" s="27"/>
      <c r="M110" s="26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5">
      <c r="A111" s="5"/>
      <c r="B111" s="5"/>
      <c r="C111" s="26"/>
      <c r="D111" s="27"/>
      <c r="E111" s="26"/>
      <c r="F111" s="5"/>
      <c r="G111" s="26"/>
      <c r="H111" s="27"/>
      <c r="I111" s="26"/>
      <c r="J111" s="5"/>
      <c r="K111" s="26"/>
      <c r="L111" s="27"/>
      <c r="M111" s="26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5">
      <c r="A112" s="5"/>
      <c r="B112" s="5"/>
      <c r="C112" s="26"/>
      <c r="D112" s="27"/>
      <c r="E112" s="26"/>
      <c r="F112" s="5"/>
      <c r="G112" s="26"/>
      <c r="H112" s="27"/>
      <c r="I112" s="26"/>
      <c r="J112" s="5"/>
      <c r="K112" s="26"/>
      <c r="L112" s="27"/>
      <c r="M112" s="26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5">
      <c r="A113" s="5"/>
      <c r="B113" s="5"/>
      <c r="C113" s="26"/>
      <c r="D113" s="27"/>
      <c r="E113" s="26"/>
      <c r="F113" s="5"/>
      <c r="G113" s="26"/>
      <c r="H113" s="27"/>
      <c r="I113" s="26"/>
      <c r="J113" s="5"/>
      <c r="K113" s="26"/>
      <c r="L113" s="27"/>
      <c r="M113" s="26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5">
      <c r="A114" s="5"/>
      <c r="B114" s="5"/>
      <c r="C114" s="26"/>
      <c r="D114" s="27"/>
      <c r="E114" s="26"/>
      <c r="F114" s="5"/>
      <c r="G114" s="26"/>
      <c r="H114" s="27"/>
      <c r="I114" s="26"/>
      <c r="J114" s="5"/>
      <c r="K114" s="26"/>
      <c r="L114" s="27"/>
      <c r="M114" s="26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5">
      <c r="A115" s="5"/>
      <c r="B115" s="5"/>
      <c r="C115" s="26"/>
      <c r="D115" s="27"/>
      <c r="E115" s="26"/>
      <c r="F115" s="5"/>
      <c r="G115" s="26"/>
      <c r="H115" s="27"/>
      <c r="I115" s="26"/>
      <c r="J115" s="5"/>
      <c r="K115" s="26"/>
      <c r="L115" s="27"/>
      <c r="M115" s="26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5">
      <c r="A116" s="5"/>
      <c r="B116" s="5"/>
      <c r="C116" s="26"/>
      <c r="D116" s="27"/>
      <c r="E116" s="26"/>
      <c r="F116" s="5"/>
      <c r="G116" s="26"/>
      <c r="H116" s="27"/>
      <c r="I116" s="26"/>
      <c r="J116" s="5"/>
      <c r="K116" s="26"/>
      <c r="L116" s="27"/>
      <c r="M116" s="26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5">
      <c r="A117" s="5"/>
      <c r="B117" s="5"/>
      <c r="C117" s="26"/>
      <c r="D117" s="27"/>
      <c r="E117" s="26"/>
      <c r="F117" s="5"/>
      <c r="G117" s="26"/>
      <c r="H117" s="27"/>
      <c r="I117" s="26"/>
      <c r="J117" s="5"/>
      <c r="K117" s="26"/>
      <c r="L117" s="27"/>
      <c r="M117" s="26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5">
      <c r="A118" s="5"/>
      <c r="B118" s="5"/>
      <c r="C118" s="26"/>
      <c r="D118" s="27"/>
      <c r="E118" s="26"/>
      <c r="F118" s="5"/>
      <c r="G118" s="26"/>
      <c r="H118" s="27"/>
      <c r="I118" s="26"/>
      <c r="J118" s="5"/>
      <c r="K118" s="26"/>
      <c r="L118" s="27"/>
      <c r="M118" s="26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5">
      <c r="A119" s="5"/>
      <c r="B119" s="5"/>
      <c r="C119" s="26"/>
      <c r="D119" s="27"/>
      <c r="E119" s="26"/>
      <c r="F119" s="5"/>
      <c r="G119" s="26"/>
      <c r="H119" s="27"/>
      <c r="I119" s="26"/>
      <c r="J119" s="5"/>
      <c r="K119" s="26"/>
      <c r="L119" s="27"/>
      <c r="M119" s="26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5">
      <c r="A120" s="5"/>
      <c r="B120" s="5"/>
      <c r="C120" s="26"/>
      <c r="D120" s="27"/>
      <c r="E120" s="26"/>
      <c r="F120" s="5"/>
      <c r="G120" s="26"/>
      <c r="H120" s="27"/>
      <c r="I120" s="26"/>
      <c r="J120" s="5"/>
      <c r="K120" s="26"/>
      <c r="L120" s="27"/>
      <c r="M120" s="26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5">
      <c r="A121" s="5"/>
      <c r="B121" s="5"/>
      <c r="C121" s="26"/>
      <c r="D121" s="27"/>
      <c r="E121" s="26"/>
      <c r="F121" s="5"/>
      <c r="G121" s="26"/>
      <c r="H121" s="27"/>
      <c r="I121" s="26"/>
      <c r="J121" s="5"/>
      <c r="K121" s="26"/>
      <c r="L121" s="27"/>
      <c r="M121" s="26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5">
      <c r="A122" s="5"/>
      <c r="B122" s="5"/>
      <c r="C122" s="26"/>
      <c r="D122" s="27"/>
      <c r="E122" s="26"/>
      <c r="F122" s="5"/>
      <c r="G122" s="26"/>
      <c r="H122" s="27"/>
      <c r="I122" s="26"/>
      <c r="J122" s="5"/>
      <c r="K122" s="26"/>
      <c r="L122" s="27"/>
      <c r="M122" s="26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5">
      <c r="A123" s="5"/>
      <c r="B123" s="5"/>
      <c r="C123" s="26"/>
      <c r="D123" s="27"/>
      <c r="E123" s="26"/>
      <c r="F123" s="5"/>
      <c r="G123" s="26"/>
      <c r="H123" s="27"/>
      <c r="I123" s="26"/>
      <c r="J123" s="5"/>
      <c r="K123" s="26"/>
      <c r="L123" s="27"/>
      <c r="M123" s="26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5">
      <c r="A124" s="5"/>
      <c r="B124" s="5"/>
      <c r="C124" s="26"/>
      <c r="D124" s="27"/>
      <c r="E124" s="26"/>
      <c r="F124" s="5"/>
      <c r="G124" s="26"/>
      <c r="H124" s="27"/>
      <c r="I124" s="26"/>
      <c r="J124" s="5"/>
      <c r="K124" s="26"/>
      <c r="L124" s="27"/>
      <c r="M124" s="26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5">
      <c r="A125" s="5"/>
      <c r="B125" s="5"/>
      <c r="C125" s="26"/>
      <c r="D125" s="27"/>
      <c r="E125" s="26"/>
      <c r="F125" s="5"/>
      <c r="G125" s="26"/>
      <c r="H125" s="27"/>
      <c r="I125" s="26"/>
      <c r="J125" s="5"/>
      <c r="K125" s="26"/>
      <c r="L125" s="27"/>
      <c r="M125" s="26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5">
      <c r="A126" s="5"/>
      <c r="B126" s="5"/>
      <c r="C126" s="26"/>
      <c r="D126" s="27"/>
      <c r="E126" s="26"/>
      <c r="F126" s="5"/>
      <c r="G126" s="26"/>
      <c r="H126" s="27"/>
      <c r="I126" s="26"/>
      <c r="J126" s="5"/>
      <c r="K126" s="26"/>
      <c r="L126" s="27"/>
      <c r="M126" s="26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5">
      <c r="A127" s="5"/>
      <c r="B127" s="5"/>
      <c r="C127" s="26"/>
      <c r="D127" s="27"/>
      <c r="E127" s="26"/>
      <c r="F127" s="5"/>
      <c r="G127" s="26"/>
      <c r="H127" s="27"/>
      <c r="I127" s="26"/>
      <c r="J127" s="5"/>
      <c r="K127" s="26"/>
      <c r="L127" s="27"/>
      <c r="M127" s="26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5">
      <c r="A128" s="5"/>
      <c r="B128" s="5"/>
      <c r="C128" s="26"/>
      <c r="D128" s="27"/>
      <c r="E128" s="26"/>
      <c r="F128" s="5"/>
      <c r="G128" s="26"/>
      <c r="H128" s="27"/>
      <c r="I128" s="26"/>
      <c r="J128" s="5"/>
      <c r="K128" s="26"/>
      <c r="L128" s="27"/>
      <c r="M128" s="26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5">
      <c r="A129" s="5"/>
      <c r="B129" s="5"/>
      <c r="C129" s="26"/>
      <c r="D129" s="27"/>
      <c r="E129" s="26"/>
      <c r="F129" s="5"/>
      <c r="G129" s="26"/>
      <c r="H129" s="27"/>
      <c r="I129" s="26"/>
      <c r="J129" s="5"/>
      <c r="K129" s="26"/>
      <c r="L129" s="27"/>
      <c r="M129" s="26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5">
      <c r="A130" s="5"/>
      <c r="B130" s="5"/>
      <c r="C130" s="26"/>
      <c r="D130" s="27"/>
      <c r="E130" s="26"/>
      <c r="F130" s="5"/>
      <c r="G130" s="26"/>
      <c r="H130" s="27"/>
      <c r="I130" s="26"/>
      <c r="J130" s="5"/>
      <c r="K130" s="26"/>
      <c r="L130" s="27"/>
      <c r="M130" s="26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5">
      <c r="A131" s="5"/>
      <c r="B131" s="5"/>
      <c r="C131" s="26"/>
      <c r="D131" s="27"/>
      <c r="E131" s="26"/>
      <c r="F131" s="5"/>
      <c r="G131" s="26"/>
      <c r="H131" s="27"/>
      <c r="I131" s="26"/>
      <c r="J131" s="5"/>
      <c r="K131" s="26"/>
      <c r="L131" s="27"/>
      <c r="M131" s="26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5">
      <c r="A132" s="5"/>
      <c r="B132" s="5"/>
      <c r="C132" s="26"/>
      <c r="D132" s="27"/>
      <c r="E132" s="26"/>
      <c r="F132" s="5"/>
      <c r="G132" s="26"/>
      <c r="H132" s="27"/>
      <c r="I132" s="26"/>
      <c r="J132" s="5"/>
      <c r="K132" s="26"/>
      <c r="L132" s="27"/>
      <c r="M132" s="26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5">
      <c r="A133" s="5"/>
      <c r="B133" s="5"/>
      <c r="C133" s="26"/>
      <c r="D133" s="27"/>
      <c r="E133" s="26"/>
      <c r="F133" s="5"/>
      <c r="G133" s="26"/>
      <c r="H133" s="27"/>
      <c r="I133" s="26"/>
      <c r="J133" s="5"/>
      <c r="K133" s="26"/>
      <c r="L133" s="27"/>
      <c r="M133" s="26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5">
      <c r="A134" s="5"/>
      <c r="B134" s="5"/>
      <c r="C134" s="26"/>
      <c r="D134" s="27"/>
      <c r="E134" s="26"/>
      <c r="F134" s="5"/>
      <c r="G134" s="26"/>
      <c r="H134" s="27"/>
      <c r="I134" s="26"/>
      <c r="J134" s="5"/>
      <c r="K134" s="26"/>
      <c r="L134" s="27"/>
      <c r="M134" s="26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5">
      <c r="A135" s="5"/>
      <c r="B135" s="5"/>
      <c r="C135" s="26"/>
      <c r="D135" s="27"/>
      <c r="E135" s="26"/>
      <c r="F135" s="5"/>
      <c r="G135" s="26"/>
      <c r="H135" s="27"/>
      <c r="I135" s="26"/>
      <c r="J135" s="5"/>
      <c r="K135" s="26"/>
      <c r="L135" s="27"/>
      <c r="M135" s="26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5">
      <c r="A136" s="5"/>
      <c r="B136" s="5"/>
      <c r="C136" s="26"/>
      <c r="D136" s="27"/>
      <c r="E136" s="26"/>
      <c r="F136" s="5"/>
      <c r="G136" s="26"/>
      <c r="H136" s="27"/>
      <c r="I136" s="26"/>
      <c r="J136" s="5"/>
      <c r="K136" s="26"/>
      <c r="L136" s="27"/>
      <c r="M136" s="26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5">
      <c r="A137" s="5"/>
      <c r="B137" s="5"/>
      <c r="C137" s="26"/>
      <c r="D137" s="27"/>
      <c r="E137" s="26"/>
      <c r="F137" s="5"/>
      <c r="G137" s="26"/>
      <c r="H137" s="27"/>
      <c r="I137" s="26"/>
      <c r="J137" s="5"/>
      <c r="K137" s="26"/>
      <c r="L137" s="27"/>
      <c r="M137" s="26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5">
      <c r="A138" s="5"/>
      <c r="B138" s="5"/>
      <c r="C138" s="26"/>
      <c r="D138" s="27"/>
      <c r="E138" s="26"/>
      <c r="F138" s="5"/>
      <c r="G138" s="26"/>
      <c r="H138" s="27"/>
      <c r="I138" s="26"/>
      <c r="J138" s="5"/>
      <c r="K138" s="26"/>
      <c r="L138" s="27"/>
      <c r="M138" s="26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5">
      <c r="A139" s="5"/>
      <c r="B139" s="5"/>
      <c r="C139" s="26"/>
      <c r="D139" s="27"/>
      <c r="E139" s="26"/>
      <c r="F139" s="5"/>
      <c r="G139" s="26"/>
      <c r="H139" s="27"/>
      <c r="I139" s="26"/>
      <c r="J139" s="5"/>
      <c r="K139" s="26"/>
      <c r="L139" s="27"/>
      <c r="M139" s="26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5">
      <c r="A140" s="5"/>
      <c r="B140" s="5"/>
      <c r="C140" s="26"/>
      <c r="D140" s="27"/>
      <c r="E140" s="26"/>
      <c r="F140" s="5"/>
      <c r="G140" s="26"/>
      <c r="H140" s="27"/>
      <c r="I140" s="26"/>
      <c r="J140" s="5"/>
      <c r="K140" s="26"/>
      <c r="L140" s="27"/>
      <c r="M140" s="26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5">
      <c r="A141" s="5"/>
      <c r="B141" s="5"/>
      <c r="C141" s="26"/>
      <c r="D141" s="27"/>
      <c r="E141" s="26"/>
      <c r="F141" s="5"/>
      <c r="G141" s="26"/>
      <c r="H141" s="27"/>
      <c r="I141" s="26"/>
      <c r="J141" s="5"/>
      <c r="K141" s="26"/>
      <c r="L141" s="27"/>
      <c r="M141" s="26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5">
      <c r="A142" s="5"/>
      <c r="B142" s="5"/>
      <c r="C142" s="26"/>
      <c r="D142" s="27"/>
      <c r="E142" s="26"/>
      <c r="F142" s="5"/>
      <c r="G142" s="26"/>
      <c r="H142" s="27"/>
      <c r="I142" s="26"/>
      <c r="J142" s="5"/>
      <c r="K142" s="26"/>
      <c r="L142" s="27"/>
      <c r="M142" s="26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5">
      <c r="A143" s="5"/>
      <c r="B143" s="5"/>
      <c r="C143" s="26"/>
      <c r="D143" s="27"/>
      <c r="E143" s="26"/>
      <c r="F143" s="5"/>
      <c r="G143" s="26"/>
      <c r="H143" s="27"/>
      <c r="I143" s="26"/>
      <c r="J143" s="5"/>
      <c r="K143" s="26"/>
      <c r="L143" s="27"/>
      <c r="M143" s="26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5">
      <c r="A144" s="5"/>
      <c r="B144" s="5"/>
      <c r="C144" s="26"/>
      <c r="D144" s="27"/>
      <c r="E144" s="26"/>
      <c r="F144" s="5"/>
      <c r="G144" s="26"/>
      <c r="H144" s="27"/>
      <c r="I144" s="26"/>
      <c r="J144" s="5"/>
      <c r="K144" s="26"/>
      <c r="L144" s="27"/>
      <c r="M144" s="26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5">
      <c r="A145" s="5"/>
      <c r="B145" s="5"/>
      <c r="C145" s="26"/>
      <c r="D145" s="27"/>
      <c r="E145" s="26"/>
      <c r="F145" s="5"/>
      <c r="G145" s="26"/>
      <c r="H145" s="27"/>
      <c r="I145" s="26"/>
      <c r="J145" s="5"/>
      <c r="K145" s="26"/>
      <c r="L145" s="27"/>
      <c r="M145" s="26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5">
      <c r="A146" s="5"/>
      <c r="B146" s="5"/>
      <c r="C146" s="26"/>
      <c r="D146" s="27"/>
      <c r="E146" s="26"/>
      <c r="F146" s="5"/>
      <c r="G146" s="26"/>
      <c r="H146" s="27"/>
      <c r="I146" s="26"/>
      <c r="J146" s="5"/>
      <c r="K146" s="26"/>
      <c r="L146" s="27"/>
      <c r="M146" s="26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5">
      <c r="A147" s="5"/>
      <c r="B147" s="5"/>
      <c r="C147" s="26"/>
      <c r="D147" s="27"/>
      <c r="E147" s="26"/>
      <c r="F147" s="5"/>
      <c r="G147" s="26"/>
      <c r="H147" s="27"/>
      <c r="I147" s="26"/>
      <c r="J147" s="5"/>
      <c r="K147" s="26"/>
      <c r="L147" s="27"/>
      <c r="M147" s="26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5">
      <c r="A148" s="5"/>
      <c r="B148" s="5"/>
      <c r="C148" s="26"/>
      <c r="D148" s="27"/>
      <c r="E148" s="26"/>
      <c r="F148" s="5"/>
      <c r="G148" s="26"/>
      <c r="H148" s="27"/>
      <c r="I148" s="26"/>
      <c r="J148" s="5"/>
      <c r="K148" s="26"/>
      <c r="L148" s="27"/>
      <c r="M148" s="26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5">
      <c r="A149" s="5"/>
      <c r="B149" s="5"/>
      <c r="C149" s="26"/>
      <c r="D149" s="27"/>
      <c r="E149" s="26"/>
      <c r="F149" s="5"/>
      <c r="G149" s="26"/>
      <c r="H149" s="27"/>
      <c r="I149" s="26"/>
      <c r="J149" s="5"/>
      <c r="K149" s="26"/>
      <c r="L149" s="27"/>
      <c r="M149" s="26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5">
      <c r="A150" s="5"/>
      <c r="B150" s="5"/>
      <c r="C150" s="26"/>
      <c r="D150" s="27"/>
      <c r="E150" s="26"/>
      <c r="F150" s="5"/>
      <c r="G150" s="26"/>
      <c r="H150" s="27"/>
      <c r="I150" s="26"/>
      <c r="J150" s="5"/>
      <c r="K150" s="26"/>
      <c r="L150" s="27"/>
      <c r="M150" s="26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5">
      <c r="A151" s="5"/>
      <c r="B151" s="5"/>
      <c r="C151" s="26"/>
      <c r="D151" s="27"/>
      <c r="E151" s="26"/>
      <c r="F151" s="5"/>
      <c r="G151" s="26"/>
      <c r="H151" s="27"/>
      <c r="I151" s="26"/>
      <c r="J151" s="5"/>
      <c r="K151" s="26"/>
      <c r="L151" s="27"/>
      <c r="M151" s="26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5">
      <c r="A152" s="5"/>
      <c r="B152" s="5"/>
      <c r="C152" s="26"/>
      <c r="D152" s="27"/>
      <c r="E152" s="26"/>
      <c r="F152" s="5"/>
      <c r="G152" s="26"/>
      <c r="H152" s="27"/>
      <c r="I152" s="26"/>
      <c r="J152" s="5"/>
      <c r="K152" s="26"/>
      <c r="L152" s="27"/>
      <c r="M152" s="26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5">
      <c r="A153" s="5"/>
      <c r="B153" s="5"/>
      <c r="C153" s="26"/>
      <c r="D153" s="27"/>
      <c r="E153" s="26"/>
      <c r="F153" s="5"/>
      <c r="G153" s="26"/>
      <c r="H153" s="27"/>
      <c r="I153" s="26"/>
      <c r="J153" s="5"/>
      <c r="K153" s="26"/>
      <c r="L153" s="27"/>
      <c r="M153" s="26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5">
      <c r="A154" s="5"/>
      <c r="B154" s="5"/>
      <c r="C154" s="26"/>
      <c r="D154" s="27"/>
      <c r="E154" s="26"/>
      <c r="F154" s="5"/>
      <c r="G154" s="26"/>
      <c r="H154" s="27"/>
      <c r="I154" s="26"/>
      <c r="J154" s="5"/>
      <c r="K154" s="26"/>
      <c r="L154" s="27"/>
      <c r="M154" s="26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5">
      <c r="A155" s="5"/>
      <c r="B155" s="5"/>
      <c r="C155" s="26"/>
      <c r="D155" s="27"/>
      <c r="E155" s="26"/>
      <c r="F155" s="5"/>
      <c r="G155" s="26"/>
      <c r="H155" s="27"/>
      <c r="I155" s="26"/>
      <c r="J155" s="5"/>
      <c r="K155" s="26"/>
      <c r="L155" s="27"/>
      <c r="M155" s="26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5">
      <c r="A156" s="5"/>
      <c r="B156" s="5"/>
      <c r="C156" s="26"/>
      <c r="D156" s="27"/>
      <c r="E156" s="26"/>
      <c r="F156" s="5"/>
      <c r="G156" s="26"/>
      <c r="H156" s="27"/>
      <c r="I156" s="26"/>
      <c r="J156" s="5"/>
      <c r="K156" s="26"/>
      <c r="L156" s="27"/>
      <c r="M156" s="26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5">
      <c r="A157" s="5"/>
      <c r="B157" s="5"/>
      <c r="C157" s="26"/>
      <c r="D157" s="27"/>
      <c r="E157" s="26"/>
      <c r="F157" s="5"/>
      <c r="G157" s="26"/>
      <c r="H157" s="27"/>
      <c r="I157" s="26"/>
      <c r="J157" s="5"/>
      <c r="K157" s="26"/>
      <c r="L157" s="27"/>
      <c r="M157" s="26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5">
      <c r="A158" s="5"/>
      <c r="B158" s="5"/>
      <c r="C158" s="26"/>
      <c r="D158" s="27"/>
      <c r="E158" s="26"/>
      <c r="F158" s="5"/>
      <c r="G158" s="26"/>
      <c r="H158" s="27"/>
      <c r="I158" s="26"/>
      <c r="J158" s="5"/>
      <c r="K158" s="26"/>
      <c r="L158" s="27"/>
      <c r="M158" s="26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5">
      <c r="A159" s="5"/>
      <c r="B159" s="5"/>
      <c r="C159" s="26"/>
      <c r="D159" s="27"/>
      <c r="E159" s="26"/>
      <c r="F159" s="5"/>
      <c r="G159" s="26"/>
      <c r="H159" s="27"/>
      <c r="I159" s="26"/>
      <c r="J159" s="5"/>
      <c r="K159" s="26"/>
      <c r="L159" s="27"/>
      <c r="M159" s="26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5">
      <c r="A160" s="5"/>
      <c r="B160" s="5"/>
      <c r="C160" s="26"/>
      <c r="D160" s="27"/>
      <c r="E160" s="26"/>
      <c r="F160" s="5"/>
      <c r="G160" s="26"/>
      <c r="H160" s="27"/>
      <c r="I160" s="26"/>
      <c r="J160" s="5"/>
      <c r="K160" s="26"/>
      <c r="L160" s="27"/>
      <c r="M160" s="26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5">
      <c r="A161" s="5"/>
      <c r="B161" s="5"/>
      <c r="C161" s="26"/>
      <c r="D161" s="27"/>
      <c r="E161" s="26"/>
      <c r="F161" s="5"/>
      <c r="G161" s="26"/>
      <c r="H161" s="27"/>
      <c r="I161" s="26"/>
      <c r="J161" s="5"/>
      <c r="K161" s="26"/>
      <c r="L161" s="27"/>
      <c r="M161" s="26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5">
      <c r="A162" s="5"/>
      <c r="B162" s="5"/>
      <c r="C162" s="26"/>
      <c r="D162" s="27"/>
      <c r="E162" s="26"/>
      <c r="F162" s="5"/>
      <c r="G162" s="26"/>
      <c r="H162" s="27"/>
      <c r="I162" s="26"/>
      <c r="J162" s="5"/>
      <c r="K162" s="26"/>
      <c r="L162" s="27"/>
      <c r="M162" s="26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5">
      <c r="A163" s="5"/>
      <c r="B163" s="5"/>
      <c r="C163" s="26"/>
      <c r="D163" s="27"/>
      <c r="E163" s="26"/>
      <c r="F163" s="5"/>
      <c r="G163" s="26"/>
      <c r="H163" s="27"/>
      <c r="I163" s="26"/>
      <c r="J163" s="5"/>
      <c r="K163" s="26"/>
      <c r="L163" s="27"/>
      <c r="M163" s="26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5">
      <c r="A164" s="5"/>
      <c r="B164" s="5"/>
      <c r="C164" s="26"/>
      <c r="D164" s="27"/>
      <c r="E164" s="26"/>
      <c r="F164" s="5"/>
      <c r="G164" s="26"/>
      <c r="H164" s="27"/>
      <c r="I164" s="26"/>
      <c r="J164" s="5"/>
      <c r="K164" s="26"/>
      <c r="L164" s="27"/>
      <c r="M164" s="26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5">
      <c r="A165" s="5"/>
      <c r="B165" s="5"/>
      <c r="C165" s="26"/>
      <c r="D165" s="27"/>
      <c r="E165" s="26"/>
      <c r="F165" s="5"/>
      <c r="G165" s="26"/>
      <c r="H165" s="27"/>
      <c r="I165" s="26"/>
      <c r="J165" s="5"/>
      <c r="K165" s="26"/>
      <c r="L165" s="27"/>
      <c r="M165" s="26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5">
      <c r="A166" s="5"/>
      <c r="B166" s="5"/>
      <c r="C166" s="26"/>
      <c r="D166" s="27"/>
      <c r="E166" s="26"/>
      <c r="F166" s="5"/>
      <c r="G166" s="26"/>
      <c r="H166" s="27"/>
      <c r="I166" s="26"/>
      <c r="J166" s="5"/>
      <c r="K166" s="26"/>
      <c r="L166" s="27"/>
      <c r="M166" s="26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5">
      <c r="A167" s="5"/>
      <c r="B167" s="5"/>
      <c r="C167" s="26"/>
      <c r="D167" s="27"/>
      <c r="E167" s="26"/>
      <c r="F167" s="5"/>
      <c r="G167" s="26"/>
      <c r="H167" s="27"/>
      <c r="I167" s="26"/>
      <c r="J167" s="5"/>
      <c r="K167" s="26"/>
      <c r="L167" s="27"/>
      <c r="M167" s="26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5">
      <c r="A168" s="5"/>
      <c r="B168" s="5"/>
      <c r="C168" s="26"/>
      <c r="D168" s="27"/>
      <c r="E168" s="26"/>
      <c r="F168" s="5"/>
      <c r="G168" s="26"/>
      <c r="H168" s="27"/>
      <c r="I168" s="26"/>
      <c r="J168" s="5"/>
      <c r="K168" s="26"/>
      <c r="L168" s="27"/>
      <c r="M168" s="26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5">
      <c r="A169" s="5"/>
      <c r="B169" s="5"/>
      <c r="C169" s="26"/>
      <c r="D169" s="27"/>
      <c r="E169" s="26"/>
      <c r="F169" s="5"/>
      <c r="G169" s="26"/>
      <c r="H169" s="27"/>
      <c r="I169" s="26"/>
      <c r="J169" s="5"/>
      <c r="K169" s="26"/>
      <c r="L169" s="27"/>
      <c r="M169" s="26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5">
      <c r="A170" s="5"/>
      <c r="B170" s="5"/>
      <c r="C170" s="26"/>
      <c r="D170" s="27"/>
      <c r="E170" s="26"/>
      <c r="F170" s="5"/>
      <c r="G170" s="26"/>
      <c r="H170" s="27"/>
      <c r="I170" s="26"/>
      <c r="J170" s="5"/>
      <c r="K170" s="26"/>
      <c r="L170" s="27"/>
      <c r="M170" s="26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5">
      <c r="A171" s="5"/>
      <c r="B171" s="5"/>
      <c r="C171" s="26"/>
      <c r="D171" s="27"/>
      <c r="E171" s="26"/>
      <c r="F171" s="5"/>
      <c r="G171" s="26"/>
      <c r="H171" s="27"/>
      <c r="I171" s="26"/>
      <c r="J171" s="5"/>
      <c r="K171" s="26"/>
      <c r="L171" s="27"/>
      <c r="M171" s="26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5">
      <c r="A172" s="5"/>
      <c r="B172" s="5"/>
      <c r="C172" s="26"/>
      <c r="D172" s="27"/>
      <c r="E172" s="26"/>
      <c r="F172" s="5"/>
      <c r="G172" s="26"/>
      <c r="H172" s="27"/>
      <c r="I172" s="26"/>
      <c r="J172" s="5"/>
      <c r="K172" s="26"/>
      <c r="L172" s="27"/>
      <c r="M172" s="26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5">
      <c r="A173" s="5"/>
      <c r="B173" s="5"/>
      <c r="C173" s="26"/>
      <c r="D173" s="27"/>
      <c r="E173" s="26"/>
      <c r="F173" s="5"/>
      <c r="G173" s="26"/>
      <c r="H173" s="27"/>
      <c r="I173" s="26"/>
      <c r="J173" s="5"/>
      <c r="K173" s="26"/>
      <c r="L173" s="27"/>
      <c r="M173" s="26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5">
      <c r="A174" s="5"/>
      <c r="B174" s="5"/>
      <c r="C174" s="26"/>
      <c r="D174" s="27"/>
      <c r="E174" s="26"/>
      <c r="F174" s="5"/>
      <c r="G174" s="26"/>
      <c r="H174" s="27"/>
      <c r="I174" s="26"/>
      <c r="J174" s="5"/>
      <c r="K174" s="26"/>
      <c r="L174" s="27"/>
      <c r="M174" s="26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5">
      <c r="A175" s="5"/>
      <c r="B175" s="5"/>
      <c r="C175" s="26"/>
      <c r="D175" s="27"/>
      <c r="E175" s="26"/>
      <c r="F175" s="5"/>
      <c r="G175" s="26"/>
      <c r="H175" s="27"/>
      <c r="I175" s="26"/>
      <c r="J175" s="5"/>
      <c r="K175" s="26"/>
      <c r="L175" s="27"/>
      <c r="M175" s="26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5">
      <c r="A176" s="5"/>
      <c r="B176" s="5"/>
      <c r="C176" s="26"/>
      <c r="D176" s="27"/>
      <c r="E176" s="26"/>
      <c r="F176" s="5"/>
      <c r="G176" s="26"/>
      <c r="H176" s="27"/>
      <c r="I176" s="26"/>
      <c r="J176" s="5"/>
      <c r="K176" s="26"/>
      <c r="L176" s="27"/>
      <c r="M176" s="26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5">
      <c r="A177" s="5"/>
      <c r="B177" s="5"/>
      <c r="C177" s="26"/>
      <c r="D177" s="27"/>
      <c r="E177" s="26"/>
      <c r="F177" s="5"/>
      <c r="G177" s="26"/>
      <c r="H177" s="27"/>
      <c r="I177" s="26"/>
      <c r="J177" s="5"/>
      <c r="K177" s="26"/>
      <c r="L177" s="27"/>
      <c r="M177" s="26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5">
      <c r="A178" s="5"/>
      <c r="B178" s="5"/>
      <c r="C178" s="26"/>
      <c r="D178" s="27"/>
      <c r="E178" s="26"/>
      <c r="F178" s="5"/>
      <c r="G178" s="26"/>
      <c r="H178" s="27"/>
      <c r="I178" s="26"/>
      <c r="J178" s="5"/>
      <c r="K178" s="26"/>
      <c r="L178" s="27"/>
      <c r="M178" s="26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5">
      <c r="A179" s="5"/>
      <c r="B179" s="5"/>
      <c r="C179" s="26"/>
      <c r="D179" s="27"/>
      <c r="E179" s="26"/>
      <c r="F179" s="5"/>
      <c r="G179" s="26"/>
      <c r="H179" s="27"/>
      <c r="I179" s="26"/>
      <c r="J179" s="5"/>
      <c r="K179" s="26"/>
      <c r="L179" s="27"/>
      <c r="M179" s="26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5">
      <c r="A180" s="5"/>
      <c r="B180" s="5"/>
      <c r="C180" s="26"/>
      <c r="D180" s="27"/>
      <c r="E180" s="26"/>
      <c r="F180" s="5"/>
      <c r="G180" s="26"/>
      <c r="H180" s="27"/>
      <c r="I180" s="26"/>
      <c r="J180" s="5"/>
      <c r="K180" s="26"/>
      <c r="L180" s="27"/>
      <c r="M180" s="26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5">
      <c r="A181" s="5"/>
      <c r="B181" s="5"/>
      <c r="C181" s="26"/>
      <c r="D181" s="27"/>
      <c r="E181" s="26"/>
      <c r="F181" s="5"/>
      <c r="G181" s="26"/>
      <c r="H181" s="27"/>
      <c r="I181" s="26"/>
      <c r="J181" s="5"/>
      <c r="K181" s="26"/>
      <c r="L181" s="27"/>
      <c r="M181" s="26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5">
      <c r="A182" s="5"/>
      <c r="B182" s="5"/>
      <c r="C182" s="26"/>
      <c r="D182" s="27"/>
      <c r="E182" s="26"/>
      <c r="F182" s="5"/>
      <c r="G182" s="26"/>
      <c r="H182" s="27"/>
      <c r="I182" s="26"/>
      <c r="J182" s="5"/>
      <c r="K182" s="26"/>
      <c r="L182" s="27"/>
      <c r="M182" s="26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5">
      <c r="A183" s="5"/>
      <c r="B183" s="5"/>
      <c r="C183" s="26"/>
      <c r="D183" s="27"/>
      <c r="E183" s="26"/>
      <c r="F183" s="5"/>
      <c r="G183" s="26"/>
      <c r="H183" s="27"/>
      <c r="I183" s="26"/>
      <c r="J183" s="5"/>
      <c r="K183" s="26"/>
      <c r="L183" s="27"/>
      <c r="M183" s="26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5">
      <c r="A184" s="5"/>
      <c r="B184" s="5"/>
      <c r="C184" s="26"/>
      <c r="D184" s="27"/>
      <c r="E184" s="26"/>
      <c r="F184" s="5"/>
      <c r="G184" s="26"/>
      <c r="H184" s="27"/>
      <c r="I184" s="26"/>
      <c r="J184" s="5"/>
      <c r="K184" s="26"/>
      <c r="L184" s="27"/>
      <c r="M184" s="26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5">
      <c r="A185" s="5"/>
      <c r="B185" s="5"/>
      <c r="C185" s="26"/>
      <c r="D185" s="27"/>
      <c r="E185" s="26"/>
      <c r="F185" s="5"/>
      <c r="G185" s="26"/>
      <c r="H185" s="27"/>
      <c r="I185" s="26"/>
      <c r="J185" s="5"/>
      <c r="K185" s="26"/>
      <c r="L185" s="27"/>
      <c r="M185" s="26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5">
      <c r="A186" s="5"/>
      <c r="B186" s="5"/>
      <c r="C186" s="26"/>
      <c r="D186" s="27"/>
      <c r="E186" s="26"/>
      <c r="F186" s="5"/>
      <c r="G186" s="26"/>
      <c r="H186" s="27"/>
      <c r="I186" s="26"/>
      <c r="J186" s="5"/>
      <c r="K186" s="26"/>
      <c r="L186" s="27"/>
      <c r="M186" s="26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5">
      <c r="A187" s="5"/>
      <c r="B187" s="5"/>
      <c r="C187" s="26"/>
      <c r="D187" s="27"/>
      <c r="E187" s="26"/>
      <c r="F187" s="5"/>
      <c r="G187" s="26"/>
      <c r="H187" s="27"/>
      <c r="I187" s="26"/>
      <c r="J187" s="5"/>
      <c r="K187" s="26"/>
      <c r="L187" s="27"/>
      <c r="M187" s="26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5">
      <c r="A188" s="5"/>
      <c r="B188" s="5"/>
      <c r="C188" s="26"/>
      <c r="D188" s="27"/>
      <c r="E188" s="26"/>
      <c r="F188" s="5"/>
      <c r="G188" s="26"/>
      <c r="H188" s="27"/>
      <c r="I188" s="26"/>
      <c r="J188" s="5"/>
      <c r="K188" s="26"/>
      <c r="L188" s="27"/>
      <c r="M188" s="26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5">
      <c r="A189" s="5"/>
      <c r="B189" s="5"/>
      <c r="C189" s="26"/>
      <c r="D189" s="27"/>
      <c r="E189" s="26"/>
      <c r="F189" s="5"/>
      <c r="G189" s="26"/>
      <c r="H189" s="27"/>
      <c r="I189" s="26"/>
      <c r="J189" s="5"/>
      <c r="K189" s="26"/>
      <c r="L189" s="27"/>
      <c r="M189" s="26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5">
      <c r="A190" s="5"/>
      <c r="B190" s="5"/>
      <c r="C190" s="26"/>
      <c r="D190" s="27"/>
      <c r="E190" s="26"/>
      <c r="F190" s="5"/>
      <c r="G190" s="26"/>
      <c r="H190" s="27"/>
      <c r="I190" s="26"/>
      <c r="J190" s="5"/>
      <c r="K190" s="26"/>
      <c r="L190" s="27"/>
      <c r="M190" s="26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5">
      <c r="A191" s="5"/>
      <c r="B191" s="5"/>
      <c r="C191" s="26"/>
      <c r="D191" s="27"/>
      <c r="E191" s="26"/>
      <c r="F191" s="5"/>
      <c r="G191" s="26"/>
      <c r="H191" s="27"/>
      <c r="I191" s="26"/>
      <c r="J191" s="5"/>
      <c r="K191" s="26"/>
      <c r="L191" s="27"/>
      <c r="M191" s="26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5">
      <c r="A192" s="5"/>
      <c r="B192" s="5"/>
      <c r="C192" s="26"/>
      <c r="D192" s="27"/>
      <c r="E192" s="26"/>
      <c r="F192" s="5"/>
      <c r="G192" s="26"/>
      <c r="H192" s="27"/>
      <c r="I192" s="26"/>
      <c r="J192" s="5"/>
      <c r="K192" s="26"/>
      <c r="L192" s="27"/>
      <c r="M192" s="26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5">
      <c r="A193" s="5"/>
      <c r="B193" s="5"/>
      <c r="C193" s="26"/>
      <c r="D193" s="27"/>
      <c r="E193" s="26"/>
      <c r="F193" s="5"/>
      <c r="G193" s="26"/>
      <c r="H193" s="27"/>
      <c r="I193" s="26"/>
      <c r="J193" s="5"/>
      <c r="K193" s="26"/>
      <c r="L193" s="27"/>
      <c r="M193" s="26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5">
      <c r="A194" s="5"/>
      <c r="B194" s="5"/>
      <c r="C194" s="26"/>
      <c r="D194" s="27"/>
      <c r="E194" s="26"/>
      <c r="F194" s="5"/>
      <c r="G194" s="26"/>
      <c r="H194" s="27"/>
      <c r="I194" s="26"/>
      <c r="J194" s="5"/>
      <c r="K194" s="26"/>
      <c r="L194" s="27"/>
      <c r="M194" s="26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5">
      <c r="A195" s="5"/>
      <c r="B195" s="5"/>
      <c r="C195" s="26"/>
      <c r="D195" s="27"/>
      <c r="E195" s="26"/>
      <c r="F195" s="5"/>
      <c r="G195" s="26"/>
      <c r="H195" s="27"/>
      <c r="I195" s="26"/>
      <c r="J195" s="5"/>
      <c r="K195" s="26"/>
      <c r="L195" s="27"/>
      <c r="M195" s="26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5">
      <c r="A196" s="5"/>
      <c r="B196" s="5"/>
      <c r="C196" s="26"/>
      <c r="D196" s="27"/>
      <c r="E196" s="26"/>
      <c r="F196" s="5"/>
      <c r="G196" s="26"/>
      <c r="H196" s="27"/>
      <c r="I196" s="26"/>
      <c r="J196" s="5"/>
      <c r="K196" s="26"/>
      <c r="L196" s="27"/>
      <c r="M196" s="26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5">
      <c r="A197" s="5"/>
      <c r="B197" s="5"/>
      <c r="C197" s="26"/>
      <c r="D197" s="27"/>
      <c r="E197" s="26"/>
      <c r="F197" s="5"/>
      <c r="G197" s="26"/>
      <c r="H197" s="27"/>
      <c r="I197" s="26"/>
      <c r="J197" s="5"/>
      <c r="K197" s="26"/>
      <c r="L197" s="27"/>
      <c r="M197" s="26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5">
      <c r="A198" s="5"/>
      <c r="B198" s="5"/>
      <c r="C198" s="26"/>
      <c r="D198" s="27"/>
      <c r="E198" s="26"/>
      <c r="F198" s="5"/>
      <c r="G198" s="26"/>
      <c r="H198" s="27"/>
      <c r="I198" s="26"/>
      <c r="J198" s="5"/>
      <c r="K198" s="26"/>
      <c r="L198" s="27"/>
      <c r="M198" s="26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5">
      <c r="A199" s="5"/>
      <c r="B199" s="5"/>
      <c r="C199" s="26"/>
      <c r="D199" s="27"/>
      <c r="E199" s="26"/>
      <c r="F199" s="5"/>
      <c r="G199" s="26"/>
      <c r="H199" s="27"/>
      <c r="I199" s="26"/>
      <c r="J199" s="5"/>
      <c r="K199" s="26"/>
      <c r="L199" s="27"/>
      <c r="M199" s="26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5"/>
      <c r="B200" s="5"/>
      <c r="C200" s="26"/>
      <c r="D200" s="27"/>
      <c r="E200" s="26"/>
      <c r="F200" s="5"/>
      <c r="G200" s="26"/>
      <c r="H200" s="27"/>
      <c r="I200" s="26"/>
      <c r="J200" s="5"/>
      <c r="K200" s="26"/>
      <c r="L200" s="27"/>
      <c r="M200" s="26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5"/>
      <c r="B201" s="5"/>
      <c r="C201" s="26"/>
      <c r="D201" s="27"/>
      <c r="E201" s="26"/>
      <c r="F201" s="5"/>
      <c r="G201" s="26"/>
      <c r="H201" s="27"/>
      <c r="I201" s="26"/>
      <c r="J201" s="5"/>
      <c r="K201" s="26"/>
      <c r="L201" s="27"/>
      <c r="M201" s="26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5"/>
      <c r="B202" s="5"/>
      <c r="C202" s="26"/>
      <c r="D202" s="27"/>
      <c r="E202" s="26"/>
      <c r="F202" s="5"/>
      <c r="G202" s="26"/>
      <c r="H202" s="27"/>
      <c r="I202" s="26"/>
      <c r="J202" s="5"/>
      <c r="K202" s="26"/>
      <c r="L202" s="27"/>
      <c r="M202" s="26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5"/>
      <c r="B203" s="5"/>
      <c r="C203" s="26"/>
      <c r="D203" s="27"/>
      <c r="E203" s="26"/>
      <c r="F203" s="5"/>
      <c r="G203" s="26"/>
      <c r="H203" s="27"/>
      <c r="I203" s="26"/>
      <c r="J203" s="5"/>
      <c r="K203" s="26"/>
      <c r="L203" s="27"/>
      <c r="M203" s="26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5"/>
      <c r="B204" s="5"/>
      <c r="C204" s="26"/>
      <c r="D204" s="27"/>
      <c r="E204" s="26"/>
      <c r="F204" s="5"/>
      <c r="G204" s="26"/>
      <c r="H204" s="27"/>
      <c r="I204" s="26"/>
      <c r="J204" s="5"/>
      <c r="K204" s="26"/>
      <c r="L204" s="27"/>
      <c r="M204" s="26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5"/>
      <c r="B205" s="5"/>
      <c r="C205" s="26"/>
      <c r="D205" s="27"/>
      <c r="E205" s="26"/>
      <c r="F205" s="5"/>
      <c r="G205" s="26"/>
      <c r="H205" s="27"/>
      <c r="I205" s="26"/>
      <c r="J205" s="5"/>
      <c r="K205" s="26"/>
      <c r="L205" s="27"/>
      <c r="M205" s="26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5"/>
      <c r="B206" s="5"/>
      <c r="C206" s="26"/>
      <c r="D206" s="27"/>
      <c r="E206" s="26"/>
      <c r="F206" s="5"/>
      <c r="G206" s="26"/>
      <c r="H206" s="27"/>
      <c r="I206" s="26"/>
      <c r="J206" s="5"/>
      <c r="K206" s="26"/>
      <c r="L206" s="27"/>
      <c r="M206" s="26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5"/>
      <c r="B207" s="5"/>
      <c r="C207" s="26"/>
      <c r="D207" s="27"/>
      <c r="E207" s="26"/>
      <c r="F207" s="5"/>
      <c r="G207" s="26"/>
      <c r="H207" s="27"/>
      <c r="I207" s="26"/>
      <c r="J207" s="5"/>
      <c r="K207" s="26"/>
      <c r="L207" s="27"/>
      <c r="M207" s="26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5"/>
      <c r="B208" s="5"/>
      <c r="C208" s="26"/>
      <c r="D208" s="27"/>
      <c r="E208" s="26"/>
      <c r="F208" s="5"/>
      <c r="G208" s="26"/>
      <c r="H208" s="27"/>
      <c r="I208" s="26"/>
      <c r="J208" s="5"/>
      <c r="K208" s="26"/>
      <c r="L208" s="27"/>
      <c r="M208" s="26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5"/>
      <c r="B209" s="5"/>
      <c r="C209" s="26"/>
      <c r="D209" s="27"/>
      <c r="E209" s="26"/>
      <c r="F209" s="5"/>
      <c r="G209" s="26"/>
      <c r="H209" s="27"/>
      <c r="I209" s="26"/>
      <c r="J209" s="5"/>
      <c r="K209" s="26"/>
      <c r="L209" s="27"/>
      <c r="M209" s="26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5"/>
      <c r="B210" s="5"/>
      <c r="C210" s="26"/>
      <c r="D210" s="27"/>
      <c r="E210" s="26"/>
      <c r="F210" s="5"/>
      <c r="G210" s="26"/>
      <c r="H210" s="27"/>
      <c r="I210" s="26"/>
      <c r="J210" s="5"/>
      <c r="K210" s="26"/>
      <c r="L210" s="27"/>
      <c r="M210" s="26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5"/>
      <c r="B211" s="5"/>
      <c r="C211" s="26"/>
      <c r="D211" s="27"/>
      <c r="E211" s="26"/>
      <c r="F211" s="5"/>
      <c r="G211" s="26"/>
      <c r="H211" s="27"/>
      <c r="I211" s="26"/>
      <c r="J211" s="5"/>
      <c r="K211" s="26"/>
      <c r="L211" s="27"/>
      <c r="M211" s="26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5"/>
      <c r="B212" s="5"/>
      <c r="C212" s="26"/>
      <c r="D212" s="27"/>
      <c r="E212" s="26"/>
      <c r="F212" s="5"/>
      <c r="G212" s="26"/>
      <c r="H212" s="27"/>
      <c r="I212" s="26"/>
      <c r="J212" s="5"/>
      <c r="K212" s="26"/>
      <c r="L212" s="27"/>
      <c r="M212" s="26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5"/>
      <c r="B213" s="5"/>
      <c r="C213" s="26"/>
      <c r="D213" s="27"/>
      <c r="E213" s="26"/>
      <c r="F213" s="5"/>
      <c r="G213" s="26"/>
      <c r="H213" s="27"/>
      <c r="I213" s="26"/>
      <c r="J213" s="5"/>
      <c r="K213" s="26"/>
      <c r="L213" s="27"/>
      <c r="M213" s="26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5"/>
      <c r="B214" s="5"/>
      <c r="C214" s="26"/>
      <c r="D214" s="27"/>
      <c r="E214" s="26"/>
      <c r="F214" s="5"/>
      <c r="G214" s="26"/>
      <c r="H214" s="27"/>
      <c r="I214" s="26"/>
      <c r="J214" s="5"/>
      <c r="K214" s="26"/>
      <c r="L214" s="27"/>
      <c r="M214" s="26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5"/>
      <c r="B215" s="5"/>
      <c r="C215" s="26"/>
      <c r="D215" s="27"/>
      <c r="E215" s="26"/>
      <c r="F215" s="5"/>
      <c r="G215" s="26"/>
      <c r="H215" s="27"/>
      <c r="I215" s="26"/>
      <c r="J215" s="5"/>
      <c r="K215" s="26"/>
      <c r="L215" s="27"/>
      <c r="M215" s="26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5"/>
      <c r="B216" s="5"/>
      <c r="C216" s="26"/>
      <c r="D216" s="27"/>
      <c r="E216" s="26"/>
      <c r="F216" s="5"/>
      <c r="G216" s="26"/>
      <c r="H216" s="27"/>
      <c r="I216" s="26"/>
      <c r="J216" s="5"/>
      <c r="K216" s="26"/>
      <c r="L216" s="27"/>
      <c r="M216" s="26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5"/>
      <c r="B217" s="5"/>
      <c r="C217" s="26"/>
      <c r="D217" s="27"/>
      <c r="E217" s="26"/>
      <c r="F217" s="5"/>
      <c r="G217" s="26"/>
      <c r="H217" s="27"/>
      <c r="I217" s="26"/>
      <c r="J217" s="5"/>
      <c r="K217" s="26"/>
      <c r="L217" s="27"/>
      <c r="M217" s="26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5"/>
      <c r="B218" s="5"/>
      <c r="C218" s="26"/>
      <c r="D218" s="27"/>
      <c r="E218" s="26"/>
      <c r="F218" s="5"/>
      <c r="G218" s="26"/>
      <c r="H218" s="27"/>
      <c r="I218" s="26"/>
      <c r="J218" s="5"/>
      <c r="K218" s="26"/>
      <c r="L218" s="27"/>
      <c r="M218" s="26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5"/>
      <c r="B219" s="5"/>
      <c r="C219" s="26"/>
      <c r="D219" s="27"/>
      <c r="E219" s="26"/>
      <c r="F219" s="5"/>
      <c r="G219" s="26"/>
      <c r="H219" s="27"/>
      <c r="I219" s="26"/>
      <c r="J219" s="5"/>
      <c r="K219" s="26"/>
      <c r="L219" s="27"/>
      <c r="M219" s="26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5"/>
      <c r="B220" s="5"/>
      <c r="C220" s="26"/>
      <c r="D220" s="27"/>
      <c r="E220" s="26"/>
      <c r="F220" s="5"/>
      <c r="G220" s="26"/>
      <c r="H220" s="27"/>
      <c r="I220" s="26"/>
      <c r="J220" s="5"/>
      <c r="K220" s="26"/>
      <c r="L220" s="27"/>
      <c r="M220" s="26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5"/>
      <c r="B221" s="5"/>
      <c r="C221" s="26"/>
      <c r="D221" s="27"/>
      <c r="E221" s="26"/>
      <c r="F221" s="5"/>
      <c r="G221" s="26"/>
      <c r="H221" s="27"/>
      <c r="I221" s="26"/>
      <c r="J221" s="5"/>
      <c r="K221" s="26"/>
      <c r="L221" s="27"/>
      <c r="M221" s="26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5"/>
      <c r="B222" s="5"/>
      <c r="C222" s="26"/>
      <c r="D222" s="27"/>
      <c r="E222" s="26"/>
      <c r="F222" s="5"/>
      <c r="G222" s="26"/>
      <c r="H222" s="27"/>
      <c r="I222" s="26"/>
      <c r="J222" s="5"/>
      <c r="K222" s="26"/>
      <c r="L222" s="27"/>
      <c r="M222" s="26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5"/>
      <c r="B223" s="5"/>
      <c r="C223" s="26"/>
      <c r="D223" s="27"/>
      <c r="E223" s="26"/>
      <c r="F223" s="5"/>
      <c r="G223" s="26"/>
      <c r="H223" s="27"/>
      <c r="I223" s="26"/>
      <c r="J223" s="5"/>
      <c r="K223" s="26"/>
      <c r="L223" s="27"/>
      <c r="M223" s="26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5"/>
      <c r="B224" s="5"/>
      <c r="C224" s="26"/>
      <c r="D224" s="27"/>
      <c r="E224" s="26"/>
      <c r="F224" s="5"/>
      <c r="G224" s="26"/>
      <c r="H224" s="27"/>
      <c r="I224" s="26"/>
      <c r="J224" s="5"/>
      <c r="K224" s="26"/>
      <c r="L224" s="27"/>
      <c r="M224" s="26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5"/>
      <c r="B225" s="5"/>
      <c r="C225" s="26"/>
      <c r="D225" s="27"/>
      <c r="E225" s="26"/>
      <c r="F225" s="5"/>
      <c r="G225" s="26"/>
      <c r="H225" s="27"/>
      <c r="I225" s="26"/>
      <c r="J225" s="5"/>
      <c r="K225" s="26"/>
      <c r="L225" s="27"/>
      <c r="M225" s="26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5"/>
      <c r="B226" s="5"/>
      <c r="C226" s="26"/>
      <c r="D226" s="27"/>
      <c r="E226" s="26"/>
      <c r="F226" s="5"/>
      <c r="G226" s="26"/>
      <c r="H226" s="27"/>
      <c r="I226" s="26"/>
      <c r="J226" s="5"/>
      <c r="K226" s="26"/>
      <c r="L226" s="27"/>
      <c r="M226" s="26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5"/>
      <c r="B227" s="5"/>
      <c r="C227" s="26"/>
      <c r="D227" s="27"/>
      <c r="E227" s="26"/>
      <c r="F227" s="5"/>
      <c r="G227" s="26"/>
      <c r="H227" s="27"/>
      <c r="I227" s="26"/>
      <c r="J227" s="5"/>
      <c r="K227" s="26"/>
      <c r="L227" s="27"/>
      <c r="M227" s="26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5"/>
      <c r="B228" s="5"/>
      <c r="C228" s="26"/>
      <c r="D228" s="27"/>
      <c r="E228" s="26"/>
      <c r="F228" s="5"/>
      <c r="G228" s="26"/>
      <c r="H228" s="27"/>
      <c r="I228" s="26"/>
      <c r="J228" s="5"/>
      <c r="K228" s="26"/>
      <c r="L228" s="27"/>
      <c r="M228" s="26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5"/>
      <c r="B229" s="5"/>
      <c r="C229" s="26"/>
      <c r="D229" s="27"/>
      <c r="E229" s="26"/>
      <c r="F229" s="5"/>
      <c r="G229" s="26"/>
      <c r="H229" s="27"/>
      <c r="I229" s="26"/>
      <c r="J229" s="5"/>
      <c r="K229" s="26"/>
      <c r="L229" s="27"/>
      <c r="M229" s="26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5"/>
      <c r="B230" s="5"/>
      <c r="C230" s="26"/>
      <c r="D230" s="27"/>
      <c r="E230" s="26"/>
      <c r="F230" s="5"/>
      <c r="G230" s="26"/>
      <c r="H230" s="27"/>
      <c r="I230" s="26"/>
      <c r="J230" s="5"/>
      <c r="K230" s="26"/>
      <c r="L230" s="27"/>
      <c r="M230" s="26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5">
      <c r="A231" s="5"/>
      <c r="B231" s="5"/>
      <c r="C231" s="26"/>
      <c r="D231" s="27"/>
      <c r="E231" s="26"/>
      <c r="F231" s="5"/>
      <c r="G231" s="26"/>
      <c r="H231" s="27"/>
      <c r="I231" s="26"/>
      <c r="J231" s="5"/>
      <c r="K231" s="26"/>
      <c r="L231" s="27"/>
      <c r="M231" s="26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5">
      <c r="A232" s="5"/>
      <c r="B232" s="5"/>
      <c r="C232" s="26"/>
      <c r="D232" s="27"/>
      <c r="E232" s="26"/>
      <c r="F232" s="5"/>
      <c r="G232" s="26"/>
      <c r="H232" s="27"/>
      <c r="I232" s="26"/>
      <c r="J232" s="5"/>
      <c r="K232" s="26"/>
      <c r="L232" s="27"/>
      <c r="M232" s="26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5">
      <c r="A233" s="5"/>
      <c r="B233" s="5"/>
      <c r="C233" s="26"/>
      <c r="D233" s="27"/>
      <c r="E233" s="26"/>
      <c r="F233" s="5"/>
      <c r="G233" s="26"/>
      <c r="H233" s="27"/>
      <c r="I233" s="26"/>
      <c r="J233" s="5"/>
      <c r="K233" s="26"/>
      <c r="L233" s="27"/>
      <c r="M233" s="26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5">
      <c r="A234" s="5"/>
      <c r="B234" s="5"/>
      <c r="C234" s="26"/>
      <c r="D234" s="27"/>
      <c r="E234" s="26"/>
      <c r="F234" s="5"/>
      <c r="G234" s="26"/>
      <c r="H234" s="27"/>
      <c r="I234" s="26"/>
      <c r="J234" s="5"/>
      <c r="K234" s="26"/>
      <c r="L234" s="27"/>
      <c r="M234" s="26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</sheetData>
  <mergeCells count="4">
    <mergeCell ref="B3:B4"/>
    <mergeCell ref="C3:E3"/>
    <mergeCell ref="G3:I3"/>
    <mergeCell ref="K3:M3"/>
  </mergeCells>
  <pageMargins left="0.7" right="0.7" top="0.75" bottom="0.75" header="0" footer="0"/>
  <pageSetup paperSize="9" orientation="portrait"/>
  <ignoredErrors>
    <ignoredError sqref="E8 I8 M8" formula="1"/>
    <ignoredError sqref="C34 G34 K3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8D08D"/>
  </sheetPr>
  <dimension ref="A1:Y220"/>
  <sheetViews>
    <sheetView showGridLines="0" topLeftCell="A3" zoomScale="115" zoomScaleNormal="115" workbookViewId="0">
      <selection activeCell="C10" sqref="C10"/>
    </sheetView>
  </sheetViews>
  <sheetFormatPr defaultColWidth="14.42578125" defaultRowHeight="15" customHeight="1" x14ac:dyDescent="0.25"/>
  <cols>
    <col min="1" max="1" width="2.85546875" customWidth="1"/>
    <col min="2" max="2" width="60.42578125" bestFit="1" customWidth="1"/>
    <col min="3" max="3" width="15" customWidth="1"/>
    <col min="4" max="4" width="13" customWidth="1"/>
    <col min="5" max="5" width="15.140625" customWidth="1"/>
    <col min="6" max="6" width="12.85546875" customWidth="1"/>
    <col min="7" max="7" width="2.85546875" customWidth="1"/>
    <col min="8" max="25" width="8.85546875" customWidth="1"/>
  </cols>
  <sheetData>
    <row r="1" spans="1:25" ht="14.25" customHeight="1" x14ac:dyDescent="0.25">
      <c r="A1" s="5"/>
      <c r="B1" s="2" t="s">
        <v>49</v>
      </c>
      <c r="C1" s="25"/>
      <c r="D1" s="24"/>
      <c r="E1" s="27"/>
      <c r="F1" s="2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4.25" customHeight="1" x14ac:dyDescent="0.25">
      <c r="A2" s="5"/>
      <c r="B2" s="5"/>
      <c r="C2" s="26"/>
      <c r="D2" s="27"/>
      <c r="E2" s="27"/>
      <c r="F2" s="2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4.25" customHeight="1" x14ac:dyDescent="0.25">
      <c r="A3" s="22"/>
      <c r="B3" s="116" t="s">
        <v>50</v>
      </c>
      <c r="C3" s="29" t="s">
        <v>51</v>
      </c>
      <c r="D3" s="121" t="s">
        <v>52</v>
      </c>
      <c r="E3" s="121" t="s">
        <v>53</v>
      </c>
      <c r="F3" s="121" t="s">
        <v>54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14.25" customHeight="1" x14ac:dyDescent="0.25">
      <c r="A4" s="22"/>
      <c r="B4" s="117"/>
      <c r="C4" s="29" t="s">
        <v>55</v>
      </c>
      <c r="D4" s="117"/>
      <c r="E4" s="117"/>
      <c r="F4" s="117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ht="9" customHeight="1" x14ac:dyDescent="0.25">
      <c r="A5" s="5"/>
      <c r="B5" s="5"/>
      <c r="C5" s="27"/>
      <c r="D5" s="26"/>
      <c r="E5" s="5"/>
      <c r="F5" s="26"/>
      <c r="G5" s="27"/>
      <c r="H5" s="26"/>
      <c r="I5" s="5"/>
      <c r="J5" s="26"/>
      <c r="K5" s="27"/>
      <c r="L5" s="2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5" customHeight="1" x14ac:dyDescent="0.25">
      <c r="A6" s="5"/>
      <c r="B6" s="5"/>
      <c r="C6" s="45" t="s">
        <v>56</v>
      </c>
      <c r="D6" s="46"/>
      <c r="E6" s="46" t="s">
        <v>57</v>
      </c>
      <c r="F6" s="45" t="s">
        <v>58</v>
      </c>
      <c r="G6" s="27"/>
      <c r="H6" s="26"/>
      <c r="I6" s="5"/>
      <c r="J6" s="26"/>
      <c r="K6" s="27"/>
      <c r="L6" s="26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0.75" customHeight="1" x14ac:dyDescent="0.25">
      <c r="A7" s="5"/>
      <c r="B7" s="5"/>
      <c r="C7" s="45" t="s">
        <v>59</v>
      </c>
      <c r="D7" s="47" t="s">
        <v>60</v>
      </c>
      <c r="E7" s="48" t="s">
        <v>61</v>
      </c>
      <c r="F7" s="45"/>
      <c r="G7" s="27"/>
      <c r="H7" s="26"/>
      <c r="I7" s="5"/>
      <c r="J7" s="26"/>
      <c r="K7" s="27"/>
      <c r="L7" s="26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4.25" customHeight="1" x14ac:dyDescent="0.25">
      <c r="A8" s="5"/>
      <c r="B8" s="5" t="s">
        <v>62</v>
      </c>
      <c r="C8" s="88"/>
      <c r="D8" s="49">
        <v>25</v>
      </c>
      <c r="E8" s="50">
        <f t="shared" ref="E8:E18" si="0">D8*12</f>
        <v>300</v>
      </c>
      <c r="F8" s="26">
        <f t="shared" ref="F8:F18" si="1">C8/E8</f>
        <v>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4.25" customHeight="1" x14ac:dyDescent="0.25">
      <c r="A9" s="5"/>
      <c r="B9" s="98" t="s">
        <v>129</v>
      </c>
      <c r="C9" s="86"/>
      <c r="D9" s="49">
        <v>5</v>
      </c>
      <c r="E9" s="50">
        <f t="shared" si="0"/>
        <v>60</v>
      </c>
      <c r="F9" s="26">
        <f t="shared" si="1"/>
        <v>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4.25" customHeight="1" x14ac:dyDescent="0.25">
      <c r="A10" s="5"/>
      <c r="B10" t="s">
        <v>130</v>
      </c>
      <c r="C10" s="86">
        <v>5000</v>
      </c>
      <c r="D10" s="49">
        <v>8</v>
      </c>
      <c r="E10" s="50">
        <f t="shared" si="0"/>
        <v>96</v>
      </c>
      <c r="F10" s="26">
        <f t="shared" si="1"/>
        <v>52.083333333333336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4.25" customHeight="1" x14ac:dyDescent="0.25">
      <c r="A11" s="5"/>
      <c r="B11" s="5" t="s">
        <v>128</v>
      </c>
      <c r="C11" s="86">
        <v>10000</v>
      </c>
      <c r="D11" s="49">
        <v>4</v>
      </c>
      <c r="E11" s="50">
        <f t="shared" si="0"/>
        <v>48</v>
      </c>
      <c r="F11" s="26">
        <f t="shared" si="1"/>
        <v>208.33333333333334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4.25" customHeight="1" x14ac:dyDescent="0.25">
      <c r="A12" s="5"/>
      <c r="B12" s="5" t="s">
        <v>63</v>
      </c>
      <c r="C12" s="86"/>
      <c r="D12" s="49">
        <v>5</v>
      </c>
      <c r="E12" s="50">
        <f t="shared" si="0"/>
        <v>60</v>
      </c>
      <c r="F12" s="26">
        <f t="shared" si="1"/>
        <v>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4.25" customHeight="1" x14ac:dyDescent="0.25">
      <c r="A13" s="5"/>
      <c r="B13" t="s">
        <v>115</v>
      </c>
      <c r="C13" s="86">
        <v>2000</v>
      </c>
      <c r="D13" s="49">
        <v>4</v>
      </c>
      <c r="E13" s="50">
        <f t="shared" si="0"/>
        <v>48</v>
      </c>
      <c r="F13" s="26">
        <f t="shared" si="1"/>
        <v>41.666666666666664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4.25" customHeight="1" x14ac:dyDescent="0.25">
      <c r="A14" s="5"/>
      <c r="B14" t="s">
        <v>116</v>
      </c>
      <c r="C14" s="86">
        <v>2000</v>
      </c>
      <c r="D14" s="49">
        <v>20</v>
      </c>
      <c r="E14" s="50">
        <f t="shared" si="0"/>
        <v>240</v>
      </c>
      <c r="F14" s="26">
        <f t="shared" si="1"/>
        <v>8.3333333333333339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4.25" customHeight="1" x14ac:dyDescent="0.25">
      <c r="A15" s="5"/>
      <c r="B15" s="5" t="s">
        <v>64</v>
      </c>
      <c r="C15" s="86"/>
      <c r="D15" s="49">
        <v>3</v>
      </c>
      <c r="E15" s="50">
        <f t="shared" si="0"/>
        <v>36</v>
      </c>
      <c r="F15" s="26">
        <f t="shared" si="1"/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4.25" customHeight="1" x14ac:dyDescent="0.25">
      <c r="A16" s="5"/>
      <c r="B16" s="5" t="s">
        <v>65</v>
      </c>
      <c r="C16" s="86"/>
      <c r="D16" s="49">
        <v>3</v>
      </c>
      <c r="E16" s="50">
        <f t="shared" si="0"/>
        <v>36</v>
      </c>
      <c r="F16" s="26">
        <f t="shared" si="1"/>
        <v>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25">
      <c r="A17" s="5"/>
      <c r="B17" t="s">
        <v>117</v>
      </c>
      <c r="C17" s="86"/>
      <c r="D17" s="49">
        <v>3</v>
      </c>
      <c r="E17" s="50">
        <f t="shared" si="0"/>
        <v>36</v>
      </c>
      <c r="F17" s="26">
        <f t="shared" si="1"/>
        <v>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4.25" customHeight="1" thickBot="1" x14ac:dyDescent="0.3">
      <c r="A18" s="5"/>
      <c r="B18" s="5" t="s">
        <v>66</v>
      </c>
      <c r="C18" s="86"/>
      <c r="D18" s="51">
        <v>3</v>
      </c>
      <c r="E18" s="52">
        <f t="shared" si="0"/>
        <v>36</v>
      </c>
      <c r="F18" s="26">
        <f t="shared" si="1"/>
        <v>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9" customHeight="1" x14ac:dyDescent="0.25">
      <c r="A19" s="5"/>
      <c r="B19" s="5"/>
      <c r="C19" s="27"/>
      <c r="D19" s="26"/>
      <c r="E19" s="5"/>
      <c r="F19" s="26"/>
      <c r="G19" s="27"/>
      <c r="H19" s="26"/>
      <c r="I19" s="5"/>
      <c r="J19" s="26"/>
      <c r="K19" s="27"/>
      <c r="L19" s="26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4.25" customHeight="1" x14ac:dyDescent="0.25">
      <c r="A20" s="5"/>
      <c r="B20" s="36" t="s">
        <v>67</v>
      </c>
      <c r="C20" s="29"/>
      <c r="D20" s="30"/>
      <c r="E20" s="30"/>
      <c r="F20" s="37">
        <f>SUM(F8:F16)</f>
        <v>310.41666666666669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4.25" customHeight="1" x14ac:dyDescent="0.25">
      <c r="A21" s="5"/>
      <c r="B21" s="5"/>
      <c r="C21" s="26"/>
      <c r="D21" s="27"/>
      <c r="E21" s="27"/>
      <c r="F21" s="26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4.25" customHeight="1" x14ac:dyDescent="0.25">
      <c r="A22" s="5"/>
      <c r="B22" s="5"/>
      <c r="C22" s="26"/>
      <c r="D22" s="27"/>
      <c r="E22" s="27"/>
      <c r="F22" s="2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4.25" customHeight="1" x14ac:dyDescent="0.25">
      <c r="A23" s="5"/>
      <c r="B23" s="5"/>
      <c r="C23" s="26"/>
      <c r="D23" s="27"/>
      <c r="E23" s="27"/>
      <c r="F23" s="26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4.25" customHeight="1" x14ac:dyDescent="0.25">
      <c r="A24" s="5"/>
      <c r="B24" s="5"/>
      <c r="C24" s="26"/>
      <c r="D24" s="27"/>
      <c r="E24" s="27"/>
      <c r="F24" s="26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4.25" customHeight="1" x14ac:dyDescent="0.25">
      <c r="A25" s="5"/>
      <c r="B25" s="5"/>
      <c r="C25" s="26"/>
      <c r="D25" s="27"/>
      <c r="E25" s="27"/>
      <c r="F25" s="2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4.25" customHeight="1" x14ac:dyDescent="0.25">
      <c r="A26" s="5"/>
      <c r="B26" s="5"/>
      <c r="C26" s="26"/>
      <c r="D26" s="27"/>
      <c r="E26" s="27"/>
      <c r="F26" s="26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4.25" customHeight="1" x14ac:dyDescent="0.25">
      <c r="A27" s="5"/>
      <c r="B27" s="5"/>
      <c r="C27" s="26"/>
      <c r="D27" s="27"/>
      <c r="E27" s="27"/>
      <c r="F27" s="26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4.25" customHeight="1" x14ac:dyDescent="0.25">
      <c r="A28" s="5"/>
      <c r="B28" s="5"/>
      <c r="C28" s="26"/>
      <c r="D28" s="27"/>
      <c r="E28" s="27"/>
      <c r="F28" s="26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4.25" customHeight="1" x14ac:dyDescent="0.25">
      <c r="A29" s="5"/>
      <c r="B29" s="5"/>
      <c r="C29" s="26"/>
      <c r="D29" s="27"/>
      <c r="E29" s="27"/>
      <c r="F29" s="26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4.25" customHeight="1" x14ac:dyDescent="0.25">
      <c r="A30" s="5"/>
      <c r="B30" s="5"/>
      <c r="C30" s="26"/>
      <c r="D30" s="27"/>
      <c r="E30" s="27"/>
      <c r="F30" s="26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4.25" customHeight="1" x14ac:dyDescent="0.25">
      <c r="A31" s="5"/>
      <c r="B31" s="5"/>
      <c r="C31" s="26"/>
      <c r="D31" s="27"/>
      <c r="E31" s="27"/>
      <c r="F31" s="2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4.25" customHeight="1" x14ac:dyDescent="0.25">
      <c r="A32" s="5"/>
      <c r="B32" s="5"/>
      <c r="C32" s="26"/>
      <c r="D32" s="27"/>
      <c r="E32" s="27"/>
      <c r="F32" s="2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4.25" customHeight="1" x14ac:dyDescent="0.25">
      <c r="A33" s="5"/>
      <c r="B33" s="5"/>
      <c r="C33" s="26"/>
      <c r="D33" s="27"/>
      <c r="E33" s="27"/>
      <c r="F33" s="2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4.25" customHeight="1" x14ac:dyDescent="0.25">
      <c r="A34" s="5"/>
      <c r="B34" s="5"/>
      <c r="C34" s="26"/>
      <c r="D34" s="27"/>
      <c r="E34" s="27"/>
      <c r="F34" s="26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4.25" customHeight="1" x14ac:dyDescent="0.25">
      <c r="A35" s="5"/>
      <c r="B35" s="5"/>
      <c r="C35" s="26"/>
      <c r="D35" s="27"/>
      <c r="E35" s="27"/>
      <c r="F35" s="2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4.25" customHeight="1" x14ac:dyDescent="0.25">
      <c r="A36" s="5"/>
      <c r="B36" s="5"/>
      <c r="C36" s="26"/>
      <c r="D36" s="27"/>
      <c r="E36" s="27"/>
      <c r="F36" s="26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4.25" customHeight="1" x14ac:dyDescent="0.25">
      <c r="A37" s="5"/>
      <c r="B37" s="5"/>
      <c r="C37" s="26"/>
      <c r="D37" s="27"/>
      <c r="E37" s="27"/>
      <c r="F37" s="2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4.25" customHeight="1" x14ac:dyDescent="0.25">
      <c r="A38" s="5"/>
      <c r="B38" s="5"/>
      <c r="C38" s="26"/>
      <c r="D38" s="27"/>
      <c r="E38" s="27"/>
      <c r="F38" s="26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4.25" customHeight="1" x14ac:dyDescent="0.25">
      <c r="A39" s="5"/>
      <c r="B39" s="5"/>
      <c r="C39" s="26"/>
      <c r="D39" s="27"/>
      <c r="E39" s="27"/>
      <c r="F39" s="26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4.25" customHeight="1" x14ac:dyDescent="0.25">
      <c r="A40" s="5"/>
      <c r="B40" s="5"/>
      <c r="C40" s="26"/>
      <c r="D40" s="27"/>
      <c r="E40" s="27"/>
      <c r="F40" s="26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4.25" customHeight="1" x14ac:dyDescent="0.25">
      <c r="A41" s="5"/>
      <c r="B41" s="5"/>
      <c r="C41" s="26"/>
      <c r="D41" s="27"/>
      <c r="E41" s="27"/>
      <c r="F41" s="26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4.25" customHeight="1" x14ac:dyDescent="0.25">
      <c r="A42" s="5"/>
      <c r="B42" s="5"/>
      <c r="C42" s="26"/>
      <c r="D42" s="27"/>
      <c r="E42" s="27"/>
      <c r="F42" s="26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4.25" customHeight="1" x14ac:dyDescent="0.25">
      <c r="A43" s="5"/>
      <c r="B43" s="5"/>
      <c r="C43" s="26"/>
      <c r="D43" s="27"/>
      <c r="E43" s="27"/>
      <c r="F43" s="2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4.25" customHeight="1" x14ac:dyDescent="0.25">
      <c r="A44" s="5"/>
      <c r="B44" s="5"/>
      <c r="C44" s="26"/>
      <c r="D44" s="27"/>
      <c r="E44" s="27"/>
      <c r="F44" s="2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4.25" customHeight="1" x14ac:dyDescent="0.25">
      <c r="A45" s="5"/>
      <c r="B45" s="5"/>
      <c r="C45" s="26"/>
      <c r="D45" s="27"/>
      <c r="E45" s="27"/>
      <c r="F45" s="26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4.25" customHeight="1" x14ac:dyDescent="0.25">
      <c r="A46" s="5"/>
      <c r="B46" s="5"/>
      <c r="C46" s="26"/>
      <c r="D46" s="27"/>
      <c r="E46" s="27"/>
      <c r="F46" s="2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4.25" customHeight="1" x14ac:dyDescent="0.25">
      <c r="A47" s="5"/>
      <c r="B47" s="5"/>
      <c r="C47" s="26"/>
      <c r="D47" s="27"/>
      <c r="E47" s="27"/>
      <c r="F47" s="26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4.25" customHeight="1" x14ac:dyDescent="0.25">
      <c r="A48" s="5"/>
      <c r="B48" s="5"/>
      <c r="C48" s="26"/>
      <c r="D48" s="27"/>
      <c r="E48" s="27"/>
      <c r="F48" s="26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4.25" customHeight="1" x14ac:dyDescent="0.25">
      <c r="A49" s="5"/>
      <c r="B49" s="5"/>
      <c r="C49" s="26"/>
      <c r="D49" s="27"/>
      <c r="E49" s="27"/>
      <c r="F49" s="2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4.25" customHeight="1" x14ac:dyDescent="0.25">
      <c r="A50" s="5"/>
      <c r="B50" s="5"/>
      <c r="C50" s="26"/>
      <c r="D50" s="27"/>
      <c r="E50" s="27"/>
      <c r="F50" s="2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4.25" customHeight="1" x14ac:dyDescent="0.25">
      <c r="A51" s="5"/>
      <c r="B51" s="5"/>
      <c r="C51" s="26"/>
      <c r="D51" s="27"/>
      <c r="E51" s="27"/>
      <c r="F51" s="2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4.25" customHeight="1" x14ac:dyDescent="0.25">
      <c r="A52" s="5"/>
      <c r="B52" s="5"/>
      <c r="C52" s="26"/>
      <c r="D52" s="27"/>
      <c r="E52" s="27"/>
      <c r="F52" s="2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4.25" customHeight="1" x14ac:dyDescent="0.25">
      <c r="A53" s="5"/>
      <c r="B53" s="5"/>
      <c r="C53" s="26"/>
      <c r="D53" s="27"/>
      <c r="E53" s="27"/>
      <c r="F53" s="2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4.25" customHeight="1" x14ac:dyDescent="0.25">
      <c r="A54" s="5"/>
      <c r="B54" s="5"/>
      <c r="C54" s="26"/>
      <c r="D54" s="27"/>
      <c r="E54" s="27"/>
      <c r="F54" s="2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4.25" customHeight="1" x14ac:dyDescent="0.25">
      <c r="A55" s="5"/>
      <c r="B55" s="5"/>
      <c r="C55" s="26"/>
      <c r="D55" s="27"/>
      <c r="E55" s="27"/>
      <c r="F55" s="2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4.25" customHeight="1" x14ac:dyDescent="0.25">
      <c r="A56" s="5"/>
      <c r="B56" s="5"/>
      <c r="C56" s="26"/>
      <c r="D56" s="27"/>
      <c r="E56" s="27"/>
      <c r="F56" s="2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4.25" customHeight="1" x14ac:dyDescent="0.25">
      <c r="A57" s="5"/>
      <c r="B57" s="5"/>
      <c r="C57" s="26"/>
      <c r="D57" s="27"/>
      <c r="E57" s="27"/>
      <c r="F57" s="2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4.25" customHeight="1" x14ac:dyDescent="0.25">
      <c r="A58" s="5"/>
      <c r="B58" s="5"/>
      <c r="C58" s="26"/>
      <c r="D58" s="27"/>
      <c r="E58" s="27"/>
      <c r="F58" s="2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4.25" customHeight="1" x14ac:dyDescent="0.25">
      <c r="A59" s="5"/>
      <c r="B59" s="5"/>
      <c r="C59" s="26"/>
      <c r="D59" s="27"/>
      <c r="E59" s="27"/>
      <c r="F59" s="2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4.25" customHeight="1" x14ac:dyDescent="0.25">
      <c r="A60" s="5"/>
      <c r="B60" s="5"/>
      <c r="C60" s="26"/>
      <c r="D60" s="27"/>
      <c r="E60" s="27"/>
      <c r="F60" s="2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4.25" customHeight="1" x14ac:dyDescent="0.25">
      <c r="A61" s="5"/>
      <c r="B61" s="5"/>
      <c r="C61" s="26"/>
      <c r="D61" s="27"/>
      <c r="E61" s="27"/>
      <c r="F61" s="2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4.25" customHeight="1" x14ac:dyDescent="0.25">
      <c r="A62" s="5"/>
      <c r="B62" s="5"/>
      <c r="C62" s="26"/>
      <c r="D62" s="27"/>
      <c r="E62" s="27"/>
      <c r="F62" s="2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4.25" customHeight="1" x14ac:dyDescent="0.25">
      <c r="A63" s="5"/>
      <c r="B63" s="5"/>
      <c r="C63" s="26"/>
      <c r="D63" s="27"/>
      <c r="E63" s="27"/>
      <c r="F63" s="2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4.25" customHeight="1" x14ac:dyDescent="0.25">
      <c r="A64" s="5"/>
      <c r="B64" s="5"/>
      <c r="C64" s="26"/>
      <c r="D64" s="27"/>
      <c r="E64" s="27"/>
      <c r="F64" s="2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4.25" customHeight="1" x14ac:dyDescent="0.25">
      <c r="A65" s="5"/>
      <c r="B65" s="5"/>
      <c r="C65" s="26"/>
      <c r="D65" s="27"/>
      <c r="E65" s="27"/>
      <c r="F65" s="2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4.25" customHeight="1" x14ac:dyDescent="0.25">
      <c r="A66" s="5"/>
      <c r="B66" s="5"/>
      <c r="C66" s="26"/>
      <c r="D66" s="27"/>
      <c r="E66" s="27"/>
      <c r="F66" s="2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4.25" customHeight="1" x14ac:dyDescent="0.25">
      <c r="A67" s="5"/>
      <c r="B67" s="5"/>
      <c r="C67" s="26"/>
      <c r="D67" s="27"/>
      <c r="E67" s="27"/>
      <c r="F67" s="2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4.25" customHeight="1" x14ac:dyDescent="0.25">
      <c r="A68" s="5"/>
      <c r="B68" s="5"/>
      <c r="C68" s="26"/>
      <c r="D68" s="27"/>
      <c r="E68" s="27"/>
      <c r="F68" s="2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4.25" customHeight="1" x14ac:dyDescent="0.25">
      <c r="A69" s="5"/>
      <c r="B69" s="5"/>
      <c r="C69" s="26"/>
      <c r="D69" s="27"/>
      <c r="E69" s="27"/>
      <c r="F69" s="2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4.25" customHeight="1" x14ac:dyDescent="0.25">
      <c r="A70" s="5"/>
      <c r="B70" s="5"/>
      <c r="C70" s="26"/>
      <c r="D70" s="27"/>
      <c r="E70" s="27"/>
      <c r="F70" s="2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4.25" customHeight="1" x14ac:dyDescent="0.25">
      <c r="A71" s="5"/>
      <c r="B71" s="5"/>
      <c r="C71" s="26"/>
      <c r="D71" s="27"/>
      <c r="E71" s="27"/>
      <c r="F71" s="2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4.25" customHeight="1" x14ac:dyDescent="0.25">
      <c r="A72" s="5"/>
      <c r="B72" s="5"/>
      <c r="C72" s="26"/>
      <c r="D72" s="27"/>
      <c r="E72" s="27"/>
      <c r="F72" s="2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4.25" customHeight="1" x14ac:dyDescent="0.25">
      <c r="A73" s="5"/>
      <c r="B73" s="5"/>
      <c r="C73" s="26"/>
      <c r="D73" s="27"/>
      <c r="E73" s="27"/>
      <c r="F73" s="2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4.25" customHeight="1" x14ac:dyDescent="0.25">
      <c r="A74" s="5"/>
      <c r="B74" s="5"/>
      <c r="C74" s="26"/>
      <c r="D74" s="27"/>
      <c r="E74" s="27"/>
      <c r="F74" s="2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4.25" customHeight="1" x14ac:dyDescent="0.25">
      <c r="A75" s="5"/>
      <c r="B75" s="5"/>
      <c r="C75" s="26"/>
      <c r="D75" s="27"/>
      <c r="E75" s="27"/>
      <c r="F75" s="2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4.25" customHeight="1" x14ac:dyDescent="0.25">
      <c r="A76" s="5"/>
      <c r="B76" s="5"/>
      <c r="C76" s="26"/>
      <c r="D76" s="27"/>
      <c r="E76" s="27"/>
      <c r="F76" s="2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4.25" customHeight="1" x14ac:dyDescent="0.25">
      <c r="A77" s="5"/>
      <c r="B77" s="5"/>
      <c r="C77" s="26"/>
      <c r="D77" s="27"/>
      <c r="E77" s="27"/>
      <c r="F77" s="2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4.25" customHeight="1" x14ac:dyDescent="0.25">
      <c r="A78" s="5"/>
      <c r="B78" s="5"/>
      <c r="C78" s="26"/>
      <c r="D78" s="27"/>
      <c r="E78" s="27"/>
      <c r="F78" s="2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4.25" customHeight="1" x14ac:dyDescent="0.25">
      <c r="A79" s="5"/>
      <c r="B79" s="5"/>
      <c r="C79" s="26"/>
      <c r="D79" s="27"/>
      <c r="E79" s="27"/>
      <c r="F79" s="2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4.25" customHeight="1" x14ac:dyDescent="0.25">
      <c r="A80" s="5"/>
      <c r="B80" s="5"/>
      <c r="C80" s="26"/>
      <c r="D80" s="27"/>
      <c r="E80" s="27"/>
      <c r="F80" s="2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4.25" customHeight="1" x14ac:dyDescent="0.25">
      <c r="A81" s="5"/>
      <c r="B81" s="5"/>
      <c r="C81" s="26"/>
      <c r="D81" s="27"/>
      <c r="E81" s="27"/>
      <c r="F81" s="2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4.25" customHeight="1" x14ac:dyDescent="0.25">
      <c r="A82" s="5"/>
      <c r="B82" s="5"/>
      <c r="C82" s="26"/>
      <c r="D82" s="27"/>
      <c r="E82" s="27"/>
      <c r="F82" s="2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4.25" customHeight="1" x14ac:dyDescent="0.25">
      <c r="A83" s="5"/>
      <c r="B83" s="5"/>
      <c r="C83" s="26"/>
      <c r="D83" s="27"/>
      <c r="E83" s="27"/>
      <c r="F83" s="2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4.25" customHeight="1" x14ac:dyDescent="0.25">
      <c r="A84" s="5"/>
      <c r="B84" s="5"/>
      <c r="C84" s="26"/>
      <c r="D84" s="27"/>
      <c r="E84" s="27"/>
      <c r="F84" s="2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4.25" customHeight="1" x14ac:dyDescent="0.25">
      <c r="A85" s="5"/>
      <c r="B85" s="5"/>
      <c r="C85" s="26"/>
      <c r="D85" s="27"/>
      <c r="E85" s="27"/>
      <c r="F85" s="2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4.25" customHeight="1" x14ac:dyDescent="0.25">
      <c r="A86" s="5"/>
      <c r="B86" s="5"/>
      <c r="C86" s="26"/>
      <c r="D86" s="27"/>
      <c r="E86" s="27"/>
      <c r="F86" s="2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4.25" customHeight="1" x14ac:dyDescent="0.25">
      <c r="A87" s="5"/>
      <c r="B87" s="5"/>
      <c r="C87" s="26"/>
      <c r="D87" s="27"/>
      <c r="E87" s="27"/>
      <c r="F87" s="26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4.25" customHeight="1" x14ac:dyDescent="0.25">
      <c r="A88" s="5"/>
      <c r="B88" s="5"/>
      <c r="C88" s="26"/>
      <c r="D88" s="27"/>
      <c r="E88" s="27"/>
      <c r="F88" s="2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4.25" customHeight="1" x14ac:dyDescent="0.25">
      <c r="A89" s="5"/>
      <c r="B89" s="5"/>
      <c r="C89" s="26"/>
      <c r="D89" s="27"/>
      <c r="E89" s="27"/>
      <c r="F89" s="2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4.25" customHeight="1" x14ac:dyDescent="0.25">
      <c r="A90" s="5"/>
      <c r="B90" s="5"/>
      <c r="C90" s="26"/>
      <c r="D90" s="27"/>
      <c r="E90" s="27"/>
      <c r="F90" s="2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4.25" customHeight="1" x14ac:dyDescent="0.25">
      <c r="A91" s="5"/>
      <c r="B91" s="5"/>
      <c r="C91" s="26"/>
      <c r="D91" s="27"/>
      <c r="E91" s="27"/>
      <c r="F91" s="26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4.25" customHeight="1" x14ac:dyDescent="0.25">
      <c r="A92" s="5"/>
      <c r="B92" s="5"/>
      <c r="C92" s="26"/>
      <c r="D92" s="27"/>
      <c r="E92" s="27"/>
      <c r="F92" s="26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4.25" customHeight="1" x14ac:dyDescent="0.25">
      <c r="A93" s="5"/>
      <c r="B93" s="5"/>
      <c r="C93" s="26"/>
      <c r="D93" s="27"/>
      <c r="E93" s="27"/>
      <c r="F93" s="2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4.25" customHeight="1" x14ac:dyDescent="0.25">
      <c r="A94" s="5"/>
      <c r="B94" s="5"/>
      <c r="C94" s="26"/>
      <c r="D94" s="27"/>
      <c r="E94" s="27"/>
      <c r="F94" s="2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4.25" customHeight="1" x14ac:dyDescent="0.25">
      <c r="A95" s="5"/>
      <c r="B95" s="5"/>
      <c r="C95" s="26"/>
      <c r="D95" s="27"/>
      <c r="E95" s="27"/>
      <c r="F95" s="26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4.25" customHeight="1" x14ac:dyDescent="0.25">
      <c r="A96" s="5"/>
      <c r="B96" s="5"/>
      <c r="C96" s="26"/>
      <c r="D96" s="27"/>
      <c r="E96" s="27"/>
      <c r="F96" s="2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4.25" customHeight="1" x14ac:dyDescent="0.25">
      <c r="A97" s="5"/>
      <c r="B97" s="5"/>
      <c r="C97" s="26"/>
      <c r="D97" s="27"/>
      <c r="E97" s="27"/>
      <c r="F97" s="2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4.25" customHeight="1" x14ac:dyDescent="0.25">
      <c r="A98" s="5"/>
      <c r="B98" s="5"/>
      <c r="C98" s="26"/>
      <c r="D98" s="27"/>
      <c r="E98" s="27"/>
      <c r="F98" s="26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4.25" customHeight="1" x14ac:dyDescent="0.25">
      <c r="A99" s="5"/>
      <c r="B99" s="5"/>
      <c r="C99" s="26"/>
      <c r="D99" s="27"/>
      <c r="E99" s="27"/>
      <c r="F99" s="2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4.25" customHeight="1" x14ac:dyDescent="0.25">
      <c r="A100" s="5"/>
      <c r="B100" s="5"/>
      <c r="C100" s="26"/>
      <c r="D100" s="27"/>
      <c r="E100" s="27"/>
      <c r="F100" s="26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4.25" customHeight="1" x14ac:dyDescent="0.25">
      <c r="A101" s="5"/>
      <c r="B101" s="5"/>
      <c r="C101" s="26"/>
      <c r="D101" s="27"/>
      <c r="E101" s="27"/>
      <c r="F101" s="26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4.25" customHeight="1" x14ac:dyDescent="0.25">
      <c r="A102" s="5"/>
      <c r="B102" s="5"/>
      <c r="C102" s="26"/>
      <c r="D102" s="27"/>
      <c r="E102" s="27"/>
      <c r="F102" s="2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4.25" customHeight="1" x14ac:dyDescent="0.25">
      <c r="A103" s="5"/>
      <c r="B103" s="5"/>
      <c r="C103" s="26"/>
      <c r="D103" s="27"/>
      <c r="E103" s="27"/>
      <c r="F103" s="2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4.25" customHeight="1" x14ac:dyDescent="0.25">
      <c r="A104" s="5"/>
      <c r="B104" s="5"/>
      <c r="C104" s="26"/>
      <c r="D104" s="27"/>
      <c r="E104" s="27"/>
      <c r="F104" s="26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4.25" customHeight="1" x14ac:dyDescent="0.25">
      <c r="A105" s="5"/>
      <c r="B105" s="5"/>
      <c r="C105" s="26"/>
      <c r="D105" s="27"/>
      <c r="E105" s="27"/>
      <c r="F105" s="26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4.25" customHeight="1" x14ac:dyDescent="0.25">
      <c r="A106" s="5"/>
      <c r="B106" s="5"/>
      <c r="C106" s="26"/>
      <c r="D106" s="27"/>
      <c r="E106" s="27"/>
      <c r="F106" s="26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4.25" customHeight="1" x14ac:dyDescent="0.25">
      <c r="A107" s="5"/>
      <c r="B107" s="5"/>
      <c r="C107" s="26"/>
      <c r="D107" s="27"/>
      <c r="E107" s="27"/>
      <c r="F107" s="26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4.25" customHeight="1" x14ac:dyDescent="0.25">
      <c r="A108" s="5"/>
      <c r="B108" s="5"/>
      <c r="C108" s="26"/>
      <c r="D108" s="27"/>
      <c r="E108" s="27"/>
      <c r="F108" s="26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4.25" customHeight="1" x14ac:dyDescent="0.25">
      <c r="A109" s="5"/>
      <c r="B109" s="5"/>
      <c r="C109" s="26"/>
      <c r="D109" s="27"/>
      <c r="E109" s="27"/>
      <c r="F109" s="26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4.25" customHeight="1" x14ac:dyDescent="0.25">
      <c r="A110" s="5"/>
      <c r="B110" s="5"/>
      <c r="C110" s="26"/>
      <c r="D110" s="27"/>
      <c r="E110" s="27"/>
      <c r="F110" s="26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4.25" customHeight="1" x14ac:dyDescent="0.25">
      <c r="A111" s="5"/>
      <c r="B111" s="5"/>
      <c r="C111" s="26"/>
      <c r="D111" s="27"/>
      <c r="E111" s="27"/>
      <c r="F111" s="2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4.25" customHeight="1" x14ac:dyDescent="0.25">
      <c r="A112" s="5"/>
      <c r="B112" s="5"/>
      <c r="C112" s="26"/>
      <c r="D112" s="27"/>
      <c r="E112" s="27"/>
      <c r="F112" s="26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4.25" customHeight="1" x14ac:dyDescent="0.25">
      <c r="A113" s="5"/>
      <c r="B113" s="5"/>
      <c r="C113" s="26"/>
      <c r="D113" s="27"/>
      <c r="E113" s="27"/>
      <c r="F113" s="26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4.25" customHeight="1" x14ac:dyDescent="0.25">
      <c r="A114" s="5"/>
      <c r="B114" s="5"/>
      <c r="C114" s="26"/>
      <c r="D114" s="27"/>
      <c r="E114" s="27"/>
      <c r="F114" s="2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4.25" customHeight="1" x14ac:dyDescent="0.25">
      <c r="A115" s="5"/>
      <c r="B115" s="5"/>
      <c r="C115" s="26"/>
      <c r="D115" s="27"/>
      <c r="E115" s="27"/>
      <c r="F115" s="2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4.25" customHeight="1" x14ac:dyDescent="0.25">
      <c r="A116" s="5"/>
      <c r="B116" s="5"/>
      <c r="C116" s="26"/>
      <c r="D116" s="27"/>
      <c r="E116" s="27"/>
      <c r="F116" s="2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4.25" customHeight="1" x14ac:dyDescent="0.25">
      <c r="A117" s="5"/>
      <c r="B117" s="5"/>
      <c r="C117" s="26"/>
      <c r="D117" s="27"/>
      <c r="E117" s="27"/>
      <c r="F117" s="26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4.25" customHeight="1" x14ac:dyDescent="0.25">
      <c r="A118" s="5"/>
      <c r="B118" s="5"/>
      <c r="C118" s="26"/>
      <c r="D118" s="27"/>
      <c r="E118" s="27"/>
      <c r="F118" s="26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4.25" customHeight="1" x14ac:dyDescent="0.25">
      <c r="A119" s="5"/>
      <c r="B119" s="5"/>
      <c r="C119" s="26"/>
      <c r="D119" s="27"/>
      <c r="E119" s="27"/>
      <c r="F119" s="26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4.25" customHeight="1" x14ac:dyDescent="0.25">
      <c r="A120" s="5"/>
      <c r="B120" s="5"/>
      <c r="C120" s="26"/>
      <c r="D120" s="27"/>
      <c r="E120" s="27"/>
      <c r="F120" s="26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4.25" customHeight="1" x14ac:dyDescent="0.25">
      <c r="A121" s="5"/>
      <c r="B121" s="5"/>
      <c r="C121" s="26"/>
      <c r="D121" s="27"/>
      <c r="E121" s="27"/>
      <c r="F121" s="26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4.25" customHeight="1" x14ac:dyDescent="0.25">
      <c r="A122" s="5"/>
      <c r="B122" s="5"/>
      <c r="C122" s="26"/>
      <c r="D122" s="27"/>
      <c r="E122" s="27"/>
      <c r="F122" s="26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4.25" customHeight="1" x14ac:dyDescent="0.25">
      <c r="A123" s="5"/>
      <c r="B123" s="5"/>
      <c r="C123" s="26"/>
      <c r="D123" s="27"/>
      <c r="E123" s="27"/>
      <c r="F123" s="26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4.25" customHeight="1" x14ac:dyDescent="0.25">
      <c r="A124" s="5"/>
      <c r="B124" s="5"/>
      <c r="C124" s="26"/>
      <c r="D124" s="27"/>
      <c r="E124" s="27"/>
      <c r="F124" s="26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4.25" customHeight="1" x14ac:dyDescent="0.25">
      <c r="A125" s="5"/>
      <c r="B125" s="5"/>
      <c r="C125" s="26"/>
      <c r="D125" s="27"/>
      <c r="E125" s="27"/>
      <c r="F125" s="26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4.25" customHeight="1" x14ac:dyDescent="0.25">
      <c r="A126" s="5"/>
      <c r="B126" s="5"/>
      <c r="C126" s="26"/>
      <c r="D126" s="27"/>
      <c r="E126" s="27"/>
      <c r="F126" s="26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4.25" customHeight="1" x14ac:dyDescent="0.25">
      <c r="A127" s="5"/>
      <c r="B127" s="5"/>
      <c r="C127" s="26"/>
      <c r="D127" s="27"/>
      <c r="E127" s="27"/>
      <c r="F127" s="26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4.25" customHeight="1" x14ac:dyDescent="0.25">
      <c r="A128" s="5"/>
      <c r="B128" s="5"/>
      <c r="C128" s="26"/>
      <c r="D128" s="27"/>
      <c r="E128" s="27"/>
      <c r="F128" s="26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4.25" customHeight="1" x14ac:dyDescent="0.25">
      <c r="A129" s="5"/>
      <c r="B129" s="5"/>
      <c r="C129" s="26"/>
      <c r="D129" s="27"/>
      <c r="E129" s="27"/>
      <c r="F129" s="26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4.25" customHeight="1" x14ac:dyDescent="0.25">
      <c r="A130" s="5"/>
      <c r="B130" s="5"/>
      <c r="C130" s="26"/>
      <c r="D130" s="27"/>
      <c r="E130" s="27"/>
      <c r="F130" s="26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4.25" customHeight="1" x14ac:dyDescent="0.25">
      <c r="A131" s="5"/>
      <c r="B131" s="5"/>
      <c r="C131" s="26"/>
      <c r="D131" s="27"/>
      <c r="E131" s="27"/>
      <c r="F131" s="26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4.25" customHeight="1" x14ac:dyDescent="0.25">
      <c r="A132" s="5"/>
      <c r="B132" s="5"/>
      <c r="C132" s="26"/>
      <c r="D132" s="27"/>
      <c r="E132" s="27"/>
      <c r="F132" s="26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4.25" customHeight="1" x14ac:dyDescent="0.25">
      <c r="A133" s="5"/>
      <c r="B133" s="5"/>
      <c r="C133" s="26"/>
      <c r="D133" s="27"/>
      <c r="E133" s="27"/>
      <c r="F133" s="26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4.25" customHeight="1" x14ac:dyDescent="0.25">
      <c r="A134" s="5"/>
      <c r="B134" s="5"/>
      <c r="C134" s="26"/>
      <c r="D134" s="27"/>
      <c r="E134" s="27"/>
      <c r="F134" s="26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4.25" customHeight="1" x14ac:dyDescent="0.25">
      <c r="A135" s="5"/>
      <c r="B135" s="5"/>
      <c r="C135" s="26"/>
      <c r="D135" s="27"/>
      <c r="E135" s="27"/>
      <c r="F135" s="26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4.25" customHeight="1" x14ac:dyDescent="0.25">
      <c r="A136" s="5"/>
      <c r="B136" s="5"/>
      <c r="C136" s="26"/>
      <c r="D136" s="27"/>
      <c r="E136" s="27"/>
      <c r="F136" s="26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4.25" customHeight="1" x14ac:dyDescent="0.25">
      <c r="A137" s="5"/>
      <c r="B137" s="5"/>
      <c r="C137" s="26"/>
      <c r="D137" s="27"/>
      <c r="E137" s="27"/>
      <c r="F137" s="26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4.25" customHeight="1" x14ac:dyDescent="0.25">
      <c r="A138" s="5"/>
      <c r="B138" s="5"/>
      <c r="C138" s="26"/>
      <c r="D138" s="27"/>
      <c r="E138" s="27"/>
      <c r="F138" s="26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4.25" customHeight="1" x14ac:dyDescent="0.25">
      <c r="A139" s="5"/>
      <c r="B139" s="5"/>
      <c r="C139" s="26"/>
      <c r="D139" s="27"/>
      <c r="E139" s="27"/>
      <c r="F139" s="26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4.25" customHeight="1" x14ac:dyDescent="0.25">
      <c r="A140" s="5"/>
      <c r="B140" s="5"/>
      <c r="C140" s="26"/>
      <c r="D140" s="27"/>
      <c r="E140" s="27"/>
      <c r="F140" s="26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4.25" customHeight="1" x14ac:dyDescent="0.25">
      <c r="A141" s="5"/>
      <c r="B141" s="5"/>
      <c r="C141" s="26"/>
      <c r="D141" s="27"/>
      <c r="E141" s="27"/>
      <c r="F141" s="26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4.25" customHeight="1" x14ac:dyDescent="0.25">
      <c r="A142" s="5"/>
      <c r="B142" s="5"/>
      <c r="C142" s="26"/>
      <c r="D142" s="27"/>
      <c r="E142" s="27"/>
      <c r="F142" s="26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4.25" customHeight="1" x14ac:dyDescent="0.25">
      <c r="A143" s="5"/>
      <c r="B143" s="5"/>
      <c r="C143" s="26"/>
      <c r="D143" s="27"/>
      <c r="E143" s="27"/>
      <c r="F143" s="26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4.25" customHeight="1" x14ac:dyDescent="0.25">
      <c r="A144" s="5"/>
      <c r="B144" s="5"/>
      <c r="C144" s="26"/>
      <c r="D144" s="27"/>
      <c r="E144" s="27"/>
      <c r="F144" s="26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4.25" customHeight="1" x14ac:dyDescent="0.25">
      <c r="A145" s="5"/>
      <c r="B145" s="5"/>
      <c r="C145" s="26"/>
      <c r="D145" s="27"/>
      <c r="E145" s="27"/>
      <c r="F145" s="26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4.25" customHeight="1" x14ac:dyDescent="0.25">
      <c r="A146" s="5"/>
      <c r="B146" s="5"/>
      <c r="C146" s="26"/>
      <c r="D146" s="27"/>
      <c r="E146" s="27"/>
      <c r="F146" s="26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4.25" customHeight="1" x14ac:dyDescent="0.25">
      <c r="A147" s="5"/>
      <c r="B147" s="5"/>
      <c r="C147" s="26"/>
      <c r="D147" s="27"/>
      <c r="E147" s="27"/>
      <c r="F147" s="26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4.25" customHeight="1" x14ac:dyDescent="0.25">
      <c r="A148" s="5"/>
      <c r="B148" s="5"/>
      <c r="C148" s="26"/>
      <c r="D148" s="27"/>
      <c r="E148" s="27"/>
      <c r="F148" s="26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4.25" customHeight="1" x14ac:dyDescent="0.25">
      <c r="A149" s="5"/>
      <c r="B149" s="5"/>
      <c r="C149" s="26"/>
      <c r="D149" s="27"/>
      <c r="E149" s="27"/>
      <c r="F149" s="26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4.25" customHeight="1" x14ac:dyDescent="0.25">
      <c r="A150" s="5"/>
      <c r="B150" s="5"/>
      <c r="C150" s="26"/>
      <c r="D150" s="27"/>
      <c r="E150" s="27"/>
      <c r="F150" s="26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4.25" customHeight="1" x14ac:dyDescent="0.25">
      <c r="A151" s="5"/>
      <c r="B151" s="5"/>
      <c r="C151" s="26"/>
      <c r="D151" s="27"/>
      <c r="E151" s="27"/>
      <c r="F151" s="26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4.25" customHeight="1" x14ac:dyDescent="0.25">
      <c r="A152" s="5"/>
      <c r="B152" s="5"/>
      <c r="C152" s="26"/>
      <c r="D152" s="27"/>
      <c r="E152" s="27"/>
      <c r="F152" s="26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4.25" customHeight="1" x14ac:dyDescent="0.25">
      <c r="A153" s="5"/>
      <c r="B153" s="5"/>
      <c r="C153" s="26"/>
      <c r="D153" s="27"/>
      <c r="E153" s="27"/>
      <c r="F153" s="26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4.25" customHeight="1" x14ac:dyDescent="0.25">
      <c r="A154" s="5"/>
      <c r="B154" s="5"/>
      <c r="C154" s="26"/>
      <c r="D154" s="27"/>
      <c r="E154" s="27"/>
      <c r="F154" s="26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4.25" customHeight="1" x14ac:dyDescent="0.25">
      <c r="A155" s="5"/>
      <c r="B155" s="5"/>
      <c r="C155" s="26"/>
      <c r="D155" s="27"/>
      <c r="E155" s="27"/>
      <c r="F155" s="26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4.25" customHeight="1" x14ac:dyDescent="0.25">
      <c r="A156" s="5"/>
      <c r="B156" s="5"/>
      <c r="C156" s="26"/>
      <c r="D156" s="27"/>
      <c r="E156" s="27"/>
      <c r="F156" s="26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4.25" customHeight="1" x14ac:dyDescent="0.25">
      <c r="A157" s="5"/>
      <c r="B157" s="5"/>
      <c r="C157" s="26"/>
      <c r="D157" s="27"/>
      <c r="E157" s="27"/>
      <c r="F157" s="26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4.25" customHeight="1" x14ac:dyDescent="0.25">
      <c r="A158" s="5"/>
      <c r="B158" s="5"/>
      <c r="C158" s="26"/>
      <c r="D158" s="27"/>
      <c r="E158" s="27"/>
      <c r="F158" s="26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4.25" customHeight="1" x14ac:dyDescent="0.25">
      <c r="A159" s="5"/>
      <c r="B159" s="5"/>
      <c r="C159" s="26"/>
      <c r="D159" s="27"/>
      <c r="E159" s="27"/>
      <c r="F159" s="26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4.25" customHeight="1" x14ac:dyDescent="0.25">
      <c r="A160" s="5"/>
      <c r="B160" s="5"/>
      <c r="C160" s="26"/>
      <c r="D160" s="27"/>
      <c r="E160" s="27"/>
      <c r="F160" s="26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4.25" customHeight="1" x14ac:dyDescent="0.25">
      <c r="A161" s="5"/>
      <c r="B161" s="5"/>
      <c r="C161" s="26"/>
      <c r="D161" s="27"/>
      <c r="E161" s="27"/>
      <c r="F161" s="26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4.25" customHeight="1" x14ac:dyDescent="0.25">
      <c r="A162" s="5"/>
      <c r="B162" s="5"/>
      <c r="C162" s="26"/>
      <c r="D162" s="27"/>
      <c r="E162" s="27"/>
      <c r="F162" s="26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4.25" customHeight="1" x14ac:dyDescent="0.25">
      <c r="A163" s="5"/>
      <c r="B163" s="5"/>
      <c r="C163" s="26"/>
      <c r="D163" s="27"/>
      <c r="E163" s="27"/>
      <c r="F163" s="26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4.25" customHeight="1" x14ac:dyDescent="0.25">
      <c r="A164" s="5"/>
      <c r="B164" s="5"/>
      <c r="C164" s="26"/>
      <c r="D164" s="27"/>
      <c r="E164" s="27"/>
      <c r="F164" s="26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4.25" customHeight="1" x14ac:dyDescent="0.25">
      <c r="A165" s="5"/>
      <c r="B165" s="5"/>
      <c r="C165" s="26"/>
      <c r="D165" s="27"/>
      <c r="E165" s="27"/>
      <c r="F165" s="26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4.25" customHeight="1" x14ac:dyDescent="0.25">
      <c r="A166" s="5"/>
      <c r="B166" s="5"/>
      <c r="C166" s="26"/>
      <c r="D166" s="27"/>
      <c r="E166" s="27"/>
      <c r="F166" s="26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4.25" customHeight="1" x14ac:dyDescent="0.25">
      <c r="A167" s="5"/>
      <c r="B167" s="5"/>
      <c r="C167" s="26"/>
      <c r="D167" s="27"/>
      <c r="E167" s="27"/>
      <c r="F167" s="26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4.25" customHeight="1" x14ac:dyDescent="0.25">
      <c r="A168" s="5"/>
      <c r="B168" s="5"/>
      <c r="C168" s="26"/>
      <c r="D168" s="27"/>
      <c r="E168" s="27"/>
      <c r="F168" s="26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4.25" customHeight="1" x14ac:dyDescent="0.25">
      <c r="A169" s="5"/>
      <c r="B169" s="5"/>
      <c r="C169" s="26"/>
      <c r="D169" s="27"/>
      <c r="E169" s="27"/>
      <c r="F169" s="26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4.25" customHeight="1" x14ac:dyDescent="0.25">
      <c r="A170" s="5"/>
      <c r="B170" s="5"/>
      <c r="C170" s="26"/>
      <c r="D170" s="27"/>
      <c r="E170" s="27"/>
      <c r="F170" s="26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4.25" customHeight="1" x14ac:dyDescent="0.25">
      <c r="A171" s="5"/>
      <c r="B171" s="5"/>
      <c r="C171" s="26"/>
      <c r="D171" s="27"/>
      <c r="E171" s="27"/>
      <c r="F171" s="26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4.25" customHeight="1" x14ac:dyDescent="0.25">
      <c r="A172" s="5"/>
      <c r="B172" s="5"/>
      <c r="C172" s="26"/>
      <c r="D172" s="27"/>
      <c r="E172" s="27"/>
      <c r="F172" s="26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4.25" customHeight="1" x14ac:dyDescent="0.25">
      <c r="A173" s="5"/>
      <c r="B173" s="5"/>
      <c r="C173" s="26"/>
      <c r="D173" s="27"/>
      <c r="E173" s="27"/>
      <c r="F173" s="26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4.25" customHeight="1" x14ac:dyDescent="0.25">
      <c r="A174" s="5"/>
      <c r="B174" s="5"/>
      <c r="C174" s="26"/>
      <c r="D174" s="27"/>
      <c r="E174" s="27"/>
      <c r="F174" s="26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4.25" customHeight="1" x14ac:dyDescent="0.25">
      <c r="A175" s="5"/>
      <c r="B175" s="5"/>
      <c r="C175" s="26"/>
      <c r="D175" s="27"/>
      <c r="E175" s="27"/>
      <c r="F175" s="26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4.25" customHeight="1" x14ac:dyDescent="0.25">
      <c r="A176" s="5"/>
      <c r="B176" s="5"/>
      <c r="C176" s="26"/>
      <c r="D176" s="27"/>
      <c r="E176" s="27"/>
      <c r="F176" s="26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4.25" customHeight="1" x14ac:dyDescent="0.25">
      <c r="A177" s="5"/>
      <c r="B177" s="5"/>
      <c r="C177" s="26"/>
      <c r="D177" s="27"/>
      <c r="E177" s="27"/>
      <c r="F177" s="26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4.25" customHeight="1" x14ac:dyDescent="0.25">
      <c r="A178" s="5"/>
      <c r="B178" s="5"/>
      <c r="C178" s="26"/>
      <c r="D178" s="27"/>
      <c r="E178" s="27"/>
      <c r="F178" s="26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4.25" customHeight="1" x14ac:dyDescent="0.25">
      <c r="A179" s="5"/>
      <c r="B179" s="5"/>
      <c r="C179" s="26"/>
      <c r="D179" s="27"/>
      <c r="E179" s="27"/>
      <c r="F179" s="26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4.25" customHeight="1" x14ac:dyDescent="0.25">
      <c r="A180" s="5"/>
      <c r="B180" s="5"/>
      <c r="C180" s="26"/>
      <c r="D180" s="27"/>
      <c r="E180" s="27"/>
      <c r="F180" s="26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4.25" customHeight="1" x14ac:dyDescent="0.25">
      <c r="A181" s="5"/>
      <c r="B181" s="5"/>
      <c r="C181" s="26"/>
      <c r="D181" s="27"/>
      <c r="E181" s="27"/>
      <c r="F181" s="26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4.25" customHeight="1" x14ac:dyDescent="0.25">
      <c r="A182" s="5"/>
      <c r="B182" s="5"/>
      <c r="C182" s="26"/>
      <c r="D182" s="27"/>
      <c r="E182" s="27"/>
      <c r="F182" s="26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4.25" customHeight="1" x14ac:dyDescent="0.25">
      <c r="A183" s="5"/>
      <c r="B183" s="5"/>
      <c r="C183" s="26"/>
      <c r="D183" s="27"/>
      <c r="E183" s="27"/>
      <c r="F183" s="26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4.25" customHeight="1" x14ac:dyDescent="0.25">
      <c r="A184" s="5"/>
      <c r="B184" s="5"/>
      <c r="C184" s="26"/>
      <c r="D184" s="27"/>
      <c r="E184" s="27"/>
      <c r="F184" s="26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4.25" customHeight="1" x14ac:dyDescent="0.25">
      <c r="A185" s="5"/>
      <c r="B185" s="5"/>
      <c r="C185" s="26"/>
      <c r="D185" s="27"/>
      <c r="E185" s="27"/>
      <c r="F185" s="26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4.25" customHeight="1" x14ac:dyDescent="0.25">
      <c r="A186" s="5"/>
      <c r="B186" s="5"/>
      <c r="C186" s="26"/>
      <c r="D186" s="27"/>
      <c r="E186" s="27"/>
      <c r="F186" s="26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4.25" customHeight="1" x14ac:dyDescent="0.25">
      <c r="A187" s="5"/>
      <c r="B187" s="5"/>
      <c r="C187" s="26"/>
      <c r="D187" s="27"/>
      <c r="E187" s="27"/>
      <c r="F187" s="26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4.25" customHeight="1" x14ac:dyDescent="0.25">
      <c r="A188" s="5"/>
      <c r="B188" s="5"/>
      <c r="C188" s="26"/>
      <c r="D188" s="27"/>
      <c r="E188" s="27"/>
      <c r="F188" s="26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4.25" customHeight="1" x14ac:dyDescent="0.25">
      <c r="A189" s="5"/>
      <c r="B189" s="5"/>
      <c r="C189" s="26"/>
      <c r="D189" s="27"/>
      <c r="E189" s="27"/>
      <c r="F189" s="26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4.25" customHeight="1" x14ac:dyDescent="0.25">
      <c r="A190" s="5"/>
      <c r="B190" s="5"/>
      <c r="C190" s="26"/>
      <c r="D190" s="27"/>
      <c r="E190" s="27"/>
      <c r="F190" s="26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4.25" customHeight="1" x14ac:dyDescent="0.25">
      <c r="A191" s="5"/>
      <c r="B191" s="5"/>
      <c r="C191" s="26"/>
      <c r="D191" s="27"/>
      <c r="E191" s="27"/>
      <c r="F191" s="26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4.25" customHeight="1" x14ac:dyDescent="0.25">
      <c r="A192" s="5"/>
      <c r="B192" s="5"/>
      <c r="C192" s="26"/>
      <c r="D192" s="27"/>
      <c r="E192" s="27"/>
      <c r="F192" s="26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4.25" customHeight="1" x14ac:dyDescent="0.25">
      <c r="A193" s="5"/>
      <c r="B193" s="5"/>
      <c r="C193" s="26"/>
      <c r="D193" s="27"/>
      <c r="E193" s="27"/>
      <c r="F193" s="26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4.25" customHeight="1" x14ac:dyDescent="0.25">
      <c r="A194" s="5"/>
      <c r="B194" s="5"/>
      <c r="C194" s="26"/>
      <c r="D194" s="27"/>
      <c r="E194" s="27"/>
      <c r="F194" s="26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4.25" customHeight="1" x14ac:dyDescent="0.25">
      <c r="A195" s="5"/>
      <c r="B195" s="5"/>
      <c r="C195" s="26"/>
      <c r="D195" s="27"/>
      <c r="E195" s="27"/>
      <c r="F195" s="26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4.25" customHeight="1" x14ac:dyDescent="0.25">
      <c r="A196" s="5"/>
      <c r="B196" s="5"/>
      <c r="C196" s="26"/>
      <c r="D196" s="27"/>
      <c r="E196" s="27"/>
      <c r="F196" s="26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4.25" customHeight="1" x14ac:dyDescent="0.25">
      <c r="A197" s="5"/>
      <c r="B197" s="5"/>
      <c r="C197" s="26"/>
      <c r="D197" s="27"/>
      <c r="E197" s="27"/>
      <c r="F197" s="26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4.25" customHeight="1" x14ac:dyDescent="0.25">
      <c r="A198" s="5"/>
      <c r="B198" s="5"/>
      <c r="C198" s="26"/>
      <c r="D198" s="27"/>
      <c r="E198" s="27"/>
      <c r="F198" s="26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4.25" customHeight="1" x14ac:dyDescent="0.25">
      <c r="A199" s="5"/>
      <c r="B199" s="5"/>
      <c r="C199" s="26"/>
      <c r="D199" s="27"/>
      <c r="E199" s="27"/>
      <c r="F199" s="26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4.25" customHeight="1" x14ac:dyDescent="0.25">
      <c r="A200" s="5"/>
      <c r="B200" s="5"/>
      <c r="C200" s="26"/>
      <c r="D200" s="27"/>
      <c r="E200" s="27"/>
      <c r="F200" s="26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4.25" customHeight="1" x14ac:dyDescent="0.25">
      <c r="A201" s="5"/>
      <c r="B201" s="5"/>
      <c r="C201" s="26"/>
      <c r="D201" s="27"/>
      <c r="E201" s="27"/>
      <c r="F201" s="26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4.25" customHeight="1" x14ac:dyDescent="0.25">
      <c r="A202" s="5"/>
      <c r="B202" s="5"/>
      <c r="C202" s="26"/>
      <c r="D202" s="27"/>
      <c r="E202" s="27"/>
      <c r="F202" s="26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4.25" customHeight="1" x14ac:dyDescent="0.25">
      <c r="A203" s="5"/>
      <c r="B203" s="5"/>
      <c r="C203" s="26"/>
      <c r="D203" s="27"/>
      <c r="E203" s="27"/>
      <c r="F203" s="26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4.25" customHeight="1" x14ac:dyDescent="0.25">
      <c r="A204" s="5"/>
      <c r="B204" s="5"/>
      <c r="C204" s="26"/>
      <c r="D204" s="27"/>
      <c r="E204" s="27"/>
      <c r="F204" s="26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4.25" customHeight="1" x14ac:dyDescent="0.25">
      <c r="A205" s="5"/>
      <c r="B205" s="5"/>
      <c r="C205" s="26"/>
      <c r="D205" s="27"/>
      <c r="E205" s="27"/>
      <c r="F205" s="26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4.25" customHeight="1" x14ac:dyDescent="0.25">
      <c r="A206" s="5"/>
      <c r="B206" s="5"/>
      <c r="C206" s="26"/>
      <c r="D206" s="27"/>
      <c r="E206" s="27"/>
      <c r="F206" s="26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4.25" customHeight="1" x14ac:dyDescent="0.25">
      <c r="A207" s="5"/>
      <c r="B207" s="5"/>
      <c r="C207" s="26"/>
      <c r="D207" s="27"/>
      <c r="E207" s="27"/>
      <c r="F207" s="2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4.25" customHeight="1" x14ac:dyDescent="0.25">
      <c r="A208" s="5"/>
      <c r="B208" s="5"/>
      <c r="C208" s="26"/>
      <c r="D208" s="27"/>
      <c r="E208" s="27"/>
      <c r="F208" s="26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4.25" customHeight="1" x14ac:dyDescent="0.25">
      <c r="A209" s="5"/>
      <c r="B209" s="5"/>
      <c r="C209" s="26"/>
      <c r="D209" s="27"/>
      <c r="E209" s="27"/>
      <c r="F209" s="26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4.25" customHeight="1" x14ac:dyDescent="0.25">
      <c r="A210" s="5"/>
      <c r="B210" s="5"/>
      <c r="C210" s="26"/>
      <c r="D210" s="27"/>
      <c r="E210" s="27"/>
      <c r="F210" s="26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4.25" customHeight="1" x14ac:dyDescent="0.25">
      <c r="A211" s="5"/>
      <c r="B211" s="5"/>
      <c r="C211" s="26"/>
      <c r="D211" s="27"/>
      <c r="E211" s="27"/>
      <c r="F211" s="26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4.25" customHeight="1" x14ac:dyDescent="0.25">
      <c r="A212" s="5"/>
      <c r="B212" s="5"/>
      <c r="C212" s="26"/>
      <c r="D212" s="27"/>
      <c r="E212" s="27"/>
      <c r="F212" s="2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4.25" customHeight="1" x14ac:dyDescent="0.25">
      <c r="A213" s="5"/>
      <c r="B213" s="5"/>
      <c r="C213" s="26"/>
      <c r="D213" s="27"/>
      <c r="E213" s="27"/>
      <c r="F213" s="26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4.25" customHeight="1" x14ac:dyDescent="0.25">
      <c r="A214" s="5"/>
      <c r="B214" s="5"/>
      <c r="C214" s="26"/>
      <c r="D214" s="27"/>
      <c r="E214" s="27"/>
      <c r="F214" s="2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4.25" customHeight="1" x14ac:dyDescent="0.25">
      <c r="A215" s="5"/>
      <c r="B215" s="5"/>
      <c r="C215" s="26"/>
      <c r="D215" s="27"/>
      <c r="E215" s="27"/>
      <c r="F215" s="26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4.25" customHeight="1" x14ac:dyDescent="0.25">
      <c r="A216" s="5"/>
      <c r="B216" s="5"/>
      <c r="C216" s="26"/>
      <c r="D216" s="27"/>
      <c r="E216" s="27"/>
      <c r="F216" s="26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4.25" customHeight="1" x14ac:dyDescent="0.25">
      <c r="A217" s="5"/>
      <c r="B217" s="5"/>
      <c r="C217" s="26"/>
      <c r="D217" s="27"/>
      <c r="E217" s="27"/>
      <c r="F217" s="26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4.25" customHeight="1" x14ac:dyDescent="0.25">
      <c r="A218" s="5"/>
      <c r="B218" s="5"/>
      <c r="C218" s="26"/>
      <c r="D218" s="27"/>
      <c r="E218" s="27"/>
      <c r="F218" s="26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4.25" customHeight="1" x14ac:dyDescent="0.25">
      <c r="A219" s="5"/>
      <c r="B219" s="5"/>
      <c r="C219" s="26"/>
      <c r="D219" s="27"/>
      <c r="E219" s="27"/>
      <c r="F219" s="26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4.25" customHeight="1" x14ac:dyDescent="0.25">
      <c r="A220" s="5"/>
      <c r="B220" s="5"/>
      <c r="C220" s="26"/>
      <c r="D220" s="27"/>
      <c r="E220" s="27"/>
      <c r="F220" s="26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</sheetData>
  <mergeCells count="4">
    <mergeCell ref="B3:B4"/>
    <mergeCell ref="D3:D4"/>
    <mergeCell ref="E3:E4"/>
    <mergeCell ref="F3:F4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8D08D"/>
  </sheetPr>
  <dimension ref="A1:Z230"/>
  <sheetViews>
    <sheetView showGridLines="0" workbookViewId="0">
      <selection activeCell="F37" sqref="F37"/>
    </sheetView>
  </sheetViews>
  <sheetFormatPr defaultColWidth="14.42578125" defaultRowHeight="15" customHeight="1" x14ac:dyDescent="0.25"/>
  <cols>
    <col min="1" max="1" width="2.85546875" customWidth="1"/>
    <col min="2" max="2" width="37.140625" customWidth="1"/>
    <col min="3" max="3" width="8.85546875" customWidth="1"/>
    <col min="4" max="5" width="8.5703125" customWidth="1"/>
    <col min="6" max="6" width="13.85546875" customWidth="1"/>
    <col min="7" max="7" width="2.85546875" customWidth="1"/>
    <col min="8" max="8" width="10" customWidth="1"/>
    <col min="9" max="9" width="2.85546875" customWidth="1"/>
    <col min="10" max="26" width="8.85546875" customWidth="1"/>
  </cols>
  <sheetData>
    <row r="1" spans="1:26" ht="14.25" customHeight="1" x14ac:dyDescent="0.25">
      <c r="A1" s="5"/>
      <c r="B1" s="2" t="s">
        <v>49</v>
      </c>
      <c r="C1" s="24"/>
      <c r="D1" s="25"/>
      <c r="E1" s="26"/>
      <c r="F1" s="2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 x14ac:dyDescent="0.25">
      <c r="A2" s="5"/>
      <c r="B2" s="5"/>
      <c r="C2" s="5"/>
      <c r="D2" s="27"/>
      <c r="E2" s="26"/>
      <c r="F2" s="2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25">
      <c r="A3" s="5"/>
      <c r="B3" s="5"/>
      <c r="C3" s="5"/>
      <c r="D3" s="27"/>
      <c r="E3" s="26"/>
      <c r="F3" s="2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25">
      <c r="A4" s="22"/>
      <c r="B4" s="31" t="s">
        <v>68</v>
      </c>
      <c r="C4" s="53" t="s">
        <v>69</v>
      </c>
      <c r="D4" s="30" t="s">
        <v>70</v>
      </c>
      <c r="E4" s="29" t="s">
        <v>71</v>
      </c>
      <c r="F4" s="29" t="s">
        <v>72</v>
      </c>
      <c r="G4" s="22"/>
      <c r="H4" s="22" t="s">
        <v>6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9" customHeight="1" x14ac:dyDescent="0.25">
      <c r="A5" s="5"/>
      <c r="B5" s="5"/>
      <c r="C5" s="26"/>
      <c r="D5" s="27"/>
      <c r="E5" s="26"/>
      <c r="F5" s="27"/>
      <c r="G5" s="26"/>
      <c r="H5" s="5"/>
      <c r="I5" s="26"/>
      <c r="J5" s="27"/>
      <c r="K5" s="2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25">
      <c r="A6" s="5"/>
      <c r="B6" s="32" t="s">
        <v>73</v>
      </c>
      <c r="C6" s="54"/>
      <c r="D6" s="27"/>
      <c r="E6" s="26"/>
      <c r="F6" s="26"/>
      <c r="G6" s="5"/>
      <c r="H6" s="5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5">
      <c r="A7" s="5"/>
      <c r="B7" s="33" t="s">
        <v>74</v>
      </c>
      <c r="C7" s="5"/>
      <c r="D7" s="89">
        <v>17155</v>
      </c>
      <c r="E7" s="26">
        <v>6</v>
      </c>
      <c r="F7" s="26">
        <f>D7*E7</f>
        <v>102930</v>
      </c>
      <c r="G7" s="5"/>
      <c r="H7" s="55" t="s">
        <v>75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25">
      <c r="A8" s="5"/>
      <c r="B8" s="33" t="s">
        <v>76</v>
      </c>
      <c r="C8" s="5"/>
      <c r="D8" s="89"/>
      <c r="E8" s="26">
        <f>consulting_price</f>
        <v>0</v>
      </c>
      <c r="F8" s="26">
        <f>D8*E8</f>
        <v>0</v>
      </c>
      <c r="G8" s="5"/>
      <c r="H8" s="55" t="s">
        <v>77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9" customHeight="1" x14ac:dyDescent="0.25">
      <c r="A9" s="5"/>
      <c r="B9" s="5"/>
      <c r="C9" s="26"/>
      <c r="D9" s="27"/>
      <c r="E9" s="26"/>
      <c r="F9" s="27"/>
      <c r="G9" s="26"/>
      <c r="H9" s="55"/>
      <c r="I9" s="26"/>
      <c r="J9" s="27"/>
      <c r="K9" s="26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25">
      <c r="A10" s="5"/>
      <c r="B10" s="56" t="s">
        <v>78</v>
      </c>
      <c r="C10" s="57">
        <v>2026</v>
      </c>
      <c r="D10" s="58"/>
      <c r="E10" s="59"/>
      <c r="F10" s="60">
        <f>SUM(F7:F8)</f>
        <v>102930</v>
      </c>
      <c r="G10" s="5"/>
      <c r="H10" s="5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25">
      <c r="A11" s="5"/>
      <c r="B11" s="5"/>
      <c r="C11" s="5"/>
      <c r="D11" s="27"/>
      <c r="E11" s="26"/>
      <c r="F11" s="26"/>
      <c r="G11" s="5"/>
      <c r="H11" s="5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25">
      <c r="A12" s="22"/>
      <c r="B12" s="31" t="s">
        <v>68</v>
      </c>
      <c r="C12" s="53" t="s">
        <v>69</v>
      </c>
      <c r="D12" s="30" t="s">
        <v>70</v>
      </c>
      <c r="E12" s="29" t="s">
        <v>71</v>
      </c>
      <c r="F12" s="29" t="s">
        <v>72</v>
      </c>
      <c r="G12" s="22"/>
      <c r="H12" s="6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9" customHeight="1" x14ac:dyDescent="0.25">
      <c r="A13" s="5"/>
      <c r="B13" s="5"/>
      <c r="C13" s="26"/>
      <c r="D13" s="27"/>
      <c r="E13" s="26"/>
      <c r="F13" s="27"/>
      <c r="G13" s="26"/>
      <c r="H13" s="55"/>
      <c r="I13" s="26"/>
      <c r="J13" s="27"/>
      <c r="K13" s="2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25">
      <c r="A14" s="5"/>
      <c r="B14" s="32" t="s">
        <v>73</v>
      </c>
      <c r="C14" s="54"/>
      <c r="D14" s="27"/>
      <c r="E14" s="26"/>
      <c r="F14" s="26"/>
      <c r="G14" s="5"/>
      <c r="H14" s="5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25">
      <c r="A15" s="5"/>
      <c r="B15" s="33" t="s">
        <v>74</v>
      </c>
      <c r="C15" s="5"/>
      <c r="D15" s="137">
        <v>20075</v>
      </c>
      <c r="E15" s="138">
        <f>E7+E16</f>
        <v>6.9</v>
      </c>
      <c r="F15" s="26">
        <f>D15*E15</f>
        <v>138517.5</v>
      </c>
      <c r="H15" s="55" t="s">
        <v>79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25">
      <c r="A16" s="5"/>
      <c r="B16" s="33" t="s">
        <v>80</v>
      </c>
      <c r="C16" s="5"/>
      <c r="D16" s="139">
        <v>0.15</v>
      </c>
      <c r="E16" s="138">
        <v>0.9</v>
      </c>
      <c r="F16" s="26"/>
      <c r="G16" s="5"/>
      <c r="H16" s="5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25">
      <c r="A17" s="5"/>
      <c r="B17" s="33" t="s">
        <v>76</v>
      </c>
      <c r="C17" s="5"/>
      <c r="D17" s="137"/>
      <c r="E17" s="138">
        <f>consulting_price+E18</f>
        <v>0</v>
      </c>
      <c r="F17" s="26">
        <f>D17*E17</f>
        <v>0</v>
      </c>
      <c r="G17" s="5"/>
      <c r="H17" s="55" t="s">
        <v>81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5">
      <c r="A18" s="5"/>
      <c r="B18" s="33" t="s">
        <v>82</v>
      </c>
      <c r="C18" s="5"/>
      <c r="D18" s="90"/>
      <c r="E18" s="26">
        <f>Parameters!D18*D18</f>
        <v>0</v>
      </c>
      <c r="F18" s="26"/>
      <c r="G18" s="5"/>
      <c r="H18" s="5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9" customHeight="1" x14ac:dyDescent="0.25">
      <c r="A19" s="5"/>
      <c r="B19" s="5"/>
      <c r="C19" s="26"/>
      <c r="D19" s="27"/>
      <c r="E19" s="26"/>
      <c r="F19" s="27"/>
      <c r="G19" s="26"/>
      <c r="H19" s="5"/>
      <c r="I19" s="26"/>
      <c r="J19" s="27"/>
      <c r="K19" s="2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 x14ac:dyDescent="0.25">
      <c r="A20" s="5"/>
      <c r="B20" s="56" t="s">
        <v>78</v>
      </c>
      <c r="C20" s="57">
        <f>C10+1</f>
        <v>2027</v>
      </c>
      <c r="D20" s="58"/>
      <c r="E20" s="59"/>
      <c r="F20" s="60">
        <f>SUM(F15:F17)</f>
        <v>138517.5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 x14ac:dyDescent="0.25">
      <c r="A21" s="5"/>
      <c r="B21" s="5"/>
      <c r="C21" s="5"/>
      <c r="D21" s="27"/>
      <c r="E21" s="26"/>
      <c r="F21" s="26"/>
      <c r="G21" s="5"/>
      <c r="H21" s="5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5">
      <c r="A22" s="22"/>
      <c r="B22" s="31" t="s">
        <v>68</v>
      </c>
      <c r="C22" s="53" t="s">
        <v>69</v>
      </c>
      <c r="D22" s="30" t="s">
        <v>70</v>
      </c>
      <c r="E22" s="29" t="s">
        <v>71</v>
      </c>
      <c r="F22" s="29" t="s">
        <v>72</v>
      </c>
      <c r="G22" s="22"/>
      <c r="H22" s="6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9" customHeight="1" x14ac:dyDescent="0.25">
      <c r="A23" s="5"/>
      <c r="B23" s="5"/>
      <c r="C23" s="26"/>
      <c r="D23" s="27"/>
      <c r="E23" s="26"/>
      <c r="F23" s="27"/>
      <c r="G23" s="26"/>
      <c r="H23" s="55"/>
      <c r="I23" s="26"/>
      <c r="J23" s="27"/>
      <c r="K23" s="2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5">
      <c r="A24" s="5"/>
      <c r="B24" s="32" t="s">
        <v>73</v>
      </c>
      <c r="C24" s="54"/>
      <c r="D24" s="27"/>
      <c r="E24" s="26"/>
      <c r="F24" s="26"/>
      <c r="G24" s="5"/>
      <c r="H24" s="5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5">
      <c r="A25" s="5"/>
      <c r="B25" s="33" t="s">
        <v>74</v>
      </c>
      <c r="C25" s="5"/>
      <c r="D25" s="137">
        <v>23725</v>
      </c>
      <c r="E25" s="138">
        <f>E15+E26</f>
        <v>8.2800000000000011</v>
      </c>
      <c r="F25" s="26">
        <f>D25*E25</f>
        <v>196443.00000000003</v>
      </c>
      <c r="G25" s="5"/>
      <c r="H25" s="55" t="s">
        <v>83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25">
      <c r="A26" s="5"/>
      <c r="B26" s="33" t="s">
        <v>80</v>
      </c>
      <c r="C26" s="5"/>
      <c r="D26" s="139">
        <v>0.2</v>
      </c>
      <c r="E26" s="138">
        <v>1.38</v>
      </c>
      <c r="F26" s="26"/>
      <c r="G26" s="5"/>
      <c r="H26" s="5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25">
      <c r="A27" s="5"/>
      <c r="B27" s="33" t="s">
        <v>76</v>
      </c>
      <c r="C27" s="5"/>
      <c r="D27" s="137"/>
      <c r="E27" s="138">
        <f>consulting_price+E28</f>
        <v>0</v>
      </c>
      <c r="F27" s="26">
        <f>D27*E27</f>
        <v>0</v>
      </c>
      <c r="G27" s="5"/>
      <c r="H27" s="55" t="s">
        <v>84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25">
      <c r="A28" s="5"/>
      <c r="B28" s="33" t="s">
        <v>82</v>
      </c>
      <c r="C28" s="5"/>
      <c r="D28" s="90"/>
      <c r="E28" s="26">
        <f>Parameters!D18*D28</f>
        <v>0</v>
      </c>
      <c r="F28" s="26"/>
      <c r="G28" s="5"/>
      <c r="H28" s="5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9" customHeight="1" x14ac:dyDescent="0.25">
      <c r="A29" s="5"/>
      <c r="B29" s="5"/>
      <c r="C29" s="26"/>
      <c r="D29" s="27"/>
      <c r="E29" s="26"/>
      <c r="F29" s="27"/>
      <c r="G29" s="26"/>
      <c r="H29" s="55"/>
      <c r="I29" s="26"/>
      <c r="J29" s="27"/>
      <c r="K29" s="2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25">
      <c r="A30" s="5"/>
      <c r="B30" s="56" t="s">
        <v>78</v>
      </c>
      <c r="C30" s="57">
        <f>C20+1</f>
        <v>2028</v>
      </c>
      <c r="D30" s="58"/>
      <c r="E30" s="59"/>
      <c r="F30" s="60">
        <f>SUM(F25:F27)</f>
        <v>196443.00000000003</v>
      </c>
      <c r="G30" s="5"/>
      <c r="H30" s="5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25">
      <c r="A31" s="5"/>
      <c r="B31" s="5"/>
      <c r="C31" s="5"/>
      <c r="D31" s="27"/>
      <c r="E31" s="26"/>
      <c r="F31" s="2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25">
      <c r="A32" s="5"/>
      <c r="B32" s="5"/>
      <c r="C32" s="5"/>
      <c r="D32" s="27"/>
      <c r="E32" s="26"/>
      <c r="F32" s="2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25">
      <c r="A33" s="5"/>
      <c r="B33" s="5"/>
      <c r="C33" s="5"/>
      <c r="D33" s="27"/>
      <c r="E33" s="26"/>
      <c r="F33" s="2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25">
      <c r="A34" s="5"/>
      <c r="B34" s="5"/>
      <c r="C34" s="5"/>
      <c r="D34" s="27"/>
      <c r="E34" s="26"/>
      <c r="F34" s="26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25">
      <c r="A35" s="5"/>
      <c r="B35" s="5"/>
      <c r="C35" s="5"/>
      <c r="D35" s="27"/>
      <c r="E35" s="26"/>
      <c r="F35" s="2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25">
      <c r="A36" s="5"/>
      <c r="B36" s="5"/>
      <c r="C36" s="5"/>
      <c r="D36" s="27"/>
      <c r="E36" s="26"/>
      <c r="F36" s="26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25">
      <c r="A37" s="5"/>
      <c r="B37" s="5"/>
      <c r="C37" s="5"/>
      <c r="E37" s="26"/>
      <c r="F37" s="2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25">
      <c r="A38" s="5"/>
      <c r="B38" s="5"/>
      <c r="C38" s="5"/>
      <c r="D38" s="27"/>
      <c r="E38" s="26"/>
      <c r="F38" s="26"/>
      <c r="G38" s="5"/>
      <c r="H38" s="5"/>
      <c r="I38" s="5"/>
      <c r="J38" s="5"/>
      <c r="K38" s="5"/>
      <c r="L38" s="5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Y38" s="5"/>
      <c r="Z38" s="89"/>
    </row>
    <row r="39" spans="1:26" ht="14.25" customHeight="1" x14ac:dyDescent="0.25">
      <c r="A39" s="5"/>
      <c r="B39" s="5"/>
      <c r="C39" s="5"/>
      <c r="D39" s="27"/>
      <c r="E39" s="26"/>
      <c r="F39" s="26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25">
      <c r="A40" s="5"/>
      <c r="B40" s="5"/>
      <c r="C40" s="5"/>
      <c r="D40" s="27"/>
      <c r="E40" s="26"/>
      <c r="F40" s="26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25">
      <c r="A41" s="5"/>
      <c r="B41" s="5"/>
      <c r="C41" s="5"/>
      <c r="D41" s="27"/>
      <c r="E41" s="26"/>
      <c r="F41" s="26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25">
      <c r="A42" s="5"/>
      <c r="B42" s="5"/>
      <c r="C42" s="5"/>
      <c r="D42" s="27"/>
      <c r="E42" s="26"/>
      <c r="F42" s="26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25">
      <c r="A43" s="5"/>
      <c r="B43" s="5"/>
      <c r="C43" s="5"/>
      <c r="D43" s="27"/>
      <c r="E43" s="26"/>
      <c r="F43" s="2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5">
      <c r="A44" s="5"/>
      <c r="B44" s="5"/>
      <c r="C44" s="5"/>
      <c r="D44" s="27"/>
      <c r="E44" s="26"/>
      <c r="F44" s="2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25">
      <c r="A45" s="5"/>
      <c r="B45" s="5"/>
      <c r="C45" s="5"/>
      <c r="D45" s="27"/>
      <c r="E45" s="26"/>
      <c r="F45" s="26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25">
      <c r="A46" s="5"/>
      <c r="B46" s="5"/>
      <c r="C46" s="5"/>
      <c r="D46" s="27"/>
      <c r="E46" s="26"/>
      <c r="F46" s="2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25">
      <c r="A47" s="5"/>
      <c r="B47" s="5"/>
      <c r="C47" s="5"/>
      <c r="D47" s="27"/>
      <c r="E47" s="26"/>
      <c r="F47" s="26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25">
      <c r="A48" s="5"/>
      <c r="B48" s="5"/>
      <c r="C48" s="5"/>
      <c r="D48" s="27"/>
      <c r="E48" s="26"/>
      <c r="F48" s="26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25">
      <c r="A49" s="5"/>
      <c r="B49" s="5"/>
      <c r="C49" s="5"/>
      <c r="D49" s="27"/>
      <c r="E49" s="26"/>
      <c r="F49" s="2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25">
      <c r="A50" s="5"/>
      <c r="B50" s="5"/>
      <c r="C50" s="5"/>
      <c r="D50" s="27"/>
      <c r="E50" s="26"/>
      <c r="F50" s="2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25">
      <c r="A51" s="5"/>
      <c r="B51" s="5"/>
      <c r="C51" s="5"/>
      <c r="D51" s="27"/>
      <c r="E51" s="26"/>
      <c r="F51" s="2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25">
      <c r="A52" s="5"/>
      <c r="B52" s="5"/>
      <c r="C52" s="5"/>
      <c r="D52" s="27"/>
      <c r="E52" s="26"/>
      <c r="F52" s="2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25">
      <c r="A53" s="5"/>
      <c r="B53" s="5"/>
      <c r="C53" s="5"/>
      <c r="D53" s="27"/>
      <c r="E53" s="26"/>
      <c r="F53" s="2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25">
      <c r="A54" s="5"/>
      <c r="B54" s="5"/>
      <c r="C54" s="5"/>
      <c r="D54" s="27"/>
      <c r="E54" s="26"/>
      <c r="F54" s="2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25">
      <c r="A55" s="5"/>
      <c r="B55" s="5"/>
      <c r="C55" s="5"/>
      <c r="D55" s="27"/>
      <c r="E55" s="26"/>
      <c r="F55" s="2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25">
      <c r="A56" s="5"/>
      <c r="B56" s="5"/>
      <c r="C56" s="5"/>
      <c r="D56" s="27"/>
      <c r="E56" s="26"/>
      <c r="F56" s="2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25">
      <c r="A57" s="5"/>
      <c r="B57" s="5"/>
      <c r="C57" s="5"/>
      <c r="D57" s="27"/>
      <c r="E57" s="26"/>
      <c r="F57" s="2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25">
      <c r="A58" s="5"/>
      <c r="B58" s="5"/>
      <c r="C58" s="5"/>
      <c r="D58" s="27"/>
      <c r="E58" s="26"/>
      <c r="F58" s="2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25">
      <c r="A59" s="5"/>
      <c r="B59" s="5"/>
      <c r="C59" s="5"/>
      <c r="D59" s="27"/>
      <c r="E59" s="26"/>
      <c r="F59" s="2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25">
      <c r="A60" s="5"/>
      <c r="B60" s="5"/>
      <c r="C60" s="5"/>
      <c r="D60" s="27"/>
      <c r="E60" s="26"/>
      <c r="F60" s="2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25">
      <c r="A61" s="5"/>
      <c r="B61" s="5"/>
      <c r="C61" s="5"/>
      <c r="D61" s="27"/>
      <c r="E61" s="26"/>
      <c r="F61" s="2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25">
      <c r="A62" s="5"/>
      <c r="B62" s="5"/>
      <c r="C62" s="5"/>
      <c r="D62" s="27"/>
      <c r="E62" s="26"/>
      <c r="F62" s="2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25">
      <c r="A63" s="5"/>
      <c r="B63" s="5"/>
      <c r="C63" s="5"/>
      <c r="D63" s="27"/>
      <c r="E63" s="26"/>
      <c r="F63" s="2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25">
      <c r="A64" s="5"/>
      <c r="B64" s="5"/>
      <c r="C64" s="5"/>
      <c r="D64" s="27"/>
      <c r="E64" s="26"/>
      <c r="F64" s="2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25">
      <c r="A65" s="5"/>
      <c r="B65" s="5"/>
      <c r="C65" s="5"/>
      <c r="D65" s="27"/>
      <c r="E65" s="26"/>
      <c r="F65" s="2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25">
      <c r="A66" s="5"/>
      <c r="B66" s="5"/>
      <c r="C66" s="5"/>
      <c r="D66" s="27"/>
      <c r="E66" s="26"/>
      <c r="F66" s="2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25">
      <c r="A67" s="5"/>
      <c r="B67" s="5"/>
      <c r="C67" s="5"/>
      <c r="D67" s="27"/>
      <c r="E67" s="26"/>
      <c r="F67" s="2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25">
      <c r="A68" s="5"/>
      <c r="B68" s="5"/>
      <c r="C68" s="5"/>
      <c r="D68" s="27"/>
      <c r="E68" s="26"/>
      <c r="F68" s="2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25">
      <c r="A69" s="5"/>
      <c r="B69" s="5"/>
      <c r="C69" s="5"/>
      <c r="D69" s="27"/>
      <c r="E69" s="26"/>
      <c r="F69" s="2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25">
      <c r="A70" s="5"/>
      <c r="B70" s="5"/>
      <c r="C70" s="5"/>
      <c r="D70" s="27"/>
      <c r="E70" s="26"/>
      <c r="F70" s="2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25">
      <c r="A71" s="5"/>
      <c r="B71" s="5"/>
      <c r="C71" s="5"/>
      <c r="D71" s="27"/>
      <c r="E71" s="26"/>
      <c r="F71" s="2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25">
      <c r="A72" s="5"/>
      <c r="B72" s="5"/>
      <c r="C72" s="5"/>
      <c r="D72" s="27"/>
      <c r="E72" s="26"/>
      <c r="F72" s="2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25">
      <c r="A73" s="5"/>
      <c r="B73" s="5"/>
      <c r="C73" s="5"/>
      <c r="D73" s="27"/>
      <c r="E73" s="26"/>
      <c r="F73" s="2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25">
      <c r="A74" s="5"/>
      <c r="B74" s="5"/>
      <c r="C74" s="5"/>
      <c r="D74" s="27"/>
      <c r="E74" s="26"/>
      <c r="F74" s="2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25">
      <c r="A75" s="5"/>
      <c r="B75" s="5"/>
      <c r="C75" s="5"/>
      <c r="D75" s="27"/>
      <c r="E75" s="26"/>
      <c r="F75" s="2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25">
      <c r="A76" s="5"/>
      <c r="B76" s="5"/>
      <c r="C76" s="5"/>
      <c r="D76" s="27"/>
      <c r="E76" s="26"/>
      <c r="F76" s="2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25">
      <c r="A77" s="5"/>
      <c r="B77" s="5"/>
      <c r="C77" s="5"/>
      <c r="D77" s="27"/>
      <c r="E77" s="26"/>
      <c r="F77" s="2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25">
      <c r="A78" s="5"/>
      <c r="B78" s="5"/>
      <c r="C78" s="5"/>
      <c r="D78" s="27"/>
      <c r="E78" s="26"/>
      <c r="F78" s="2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25">
      <c r="A79" s="5"/>
      <c r="B79" s="5"/>
      <c r="C79" s="5"/>
      <c r="D79" s="27"/>
      <c r="E79" s="26"/>
      <c r="F79" s="2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25">
      <c r="A80" s="5"/>
      <c r="B80" s="5"/>
      <c r="C80" s="5"/>
      <c r="D80" s="27"/>
      <c r="E80" s="26"/>
      <c r="F80" s="2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25">
      <c r="A81" s="5"/>
      <c r="B81" s="5"/>
      <c r="C81" s="5"/>
      <c r="D81" s="27"/>
      <c r="E81" s="26"/>
      <c r="F81" s="2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25">
      <c r="A82" s="5"/>
      <c r="B82" s="5"/>
      <c r="C82" s="5"/>
      <c r="D82" s="27"/>
      <c r="E82" s="26"/>
      <c r="F82" s="2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25">
      <c r="A83" s="5"/>
      <c r="B83" s="5"/>
      <c r="C83" s="5"/>
      <c r="D83" s="27"/>
      <c r="E83" s="26"/>
      <c r="F83" s="2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25">
      <c r="A84" s="5"/>
      <c r="B84" s="5"/>
      <c r="C84" s="5"/>
      <c r="D84" s="27"/>
      <c r="E84" s="26"/>
      <c r="F84" s="2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25">
      <c r="A85" s="5"/>
      <c r="B85" s="5"/>
      <c r="C85" s="5"/>
      <c r="D85" s="27"/>
      <c r="E85" s="26"/>
      <c r="F85" s="2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25">
      <c r="A86" s="5"/>
      <c r="B86" s="5"/>
      <c r="C86" s="5"/>
      <c r="D86" s="27"/>
      <c r="E86" s="26"/>
      <c r="F86" s="2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25">
      <c r="A87" s="5"/>
      <c r="B87" s="5"/>
      <c r="C87" s="5"/>
      <c r="D87" s="27"/>
      <c r="E87" s="26"/>
      <c r="F87" s="26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25">
      <c r="A88" s="5"/>
      <c r="B88" s="5"/>
      <c r="C88" s="5"/>
      <c r="D88" s="27"/>
      <c r="E88" s="26"/>
      <c r="F88" s="2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25">
      <c r="A89" s="5"/>
      <c r="B89" s="5"/>
      <c r="C89" s="5"/>
      <c r="D89" s="27"/>
      <c r="E89" s="26"/>
      <c r="F89" s="2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25">
      <c r="A90" s="5"/>
      <c r="B90" s="5"/>
      <c r="C90" s="5"/>
      <c r="D90" s="27"/>
      <c r="E90" s="26"/>
      <c r="F90" s="2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25">
      <c r="A91" s="5"/>
      <c r="B91" s="5"/>
      <c r="C91" s="5"/>
      <c r="D91" s="27"/>
      <c r="E91" s="26"/>
      <c r="F91" s="26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25">
      <c r="A92" s="5"/>
      <c r="B92" s="5"/>
      <c r="C92" s="5"/>
      <c r="D92" s="27"/>
      <c r="E92" s="26"/>
      <c r="F92" s="26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25">
      <c r="A93" s="5"/>
      <c r="B93" s="5"/>
      <c r="C93" s="5"/>
      <c r="D93" s="27"/>
      <c r="E93" s="26"/>
      <c r="F93" s="2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25">
      <c r="A94" s="5"/>
      <c r="B94" s="5"/>
      <c r="C94" s="5"/>
      <c r="D94" s="27"/>
      <c r="E94" s="26"/>
      <c r="F94" s="2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25">
      <c r="A95" s="5"/>
      <c r="B95" s="5"/>
      <c r="C95" s="5"/>
      <c r="D95" s="27"/>
      <c r="E95" s="26"/>
      <c r="F95" s="26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25">
      <c r="A96" s="5"/>
      <c r="B96" s="5"/>
      <c r="C96" s="5"/>
      <c r="D96" s="27"/>
      <c r="E96" s="26"/>
      <c r="F96" s="2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5">
      <c r="A97" s="5"/>
      <c r="B97" s="5"/>
      <c r="C97" s="5"/>
      <c r="D97" s="27"/>
      <c r="E97" s="26"/>
      <c r="F97" s="2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5">
      <c r="A98" s="5"/>
      <c r="B98" s="5"/>
      <c r="C98" s="5"/>
      <c r="D98" s="27"/>
      <c r="E98" s="26"/>
      <c r="F98" s="26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5">
      <c r="A99" s="5"/>
      <c r="B99" s="5"/>
      <c r="C99" s="5"/>
      <c r="D99" s="27"/>
      <c r="E99" s="26"/>
      <c r="F99" s="2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5">
      <c r="A100" s="5"/>
      <c r="B100" s="5"/>
      <c r="C100" s="5"/>
      <c r="D100" s="27"/>
      <c r="E100" s="26"/>
      <c r="F100" s="26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5">
      <c r="A101" s="5"/>
      <c r="B101" s="5"/>
      <c r="C101" s="5"/>
      <c r="D101" s="27"/>
      <c r="E101" s="26"/>
      <c r="F101" s="26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5">
      <c r="A102" s="5"/>
      <c r="B102" s="5"/>
      <c r="C102" s="5"/>
      <c r="D102" s="27"/>
      <c r="E102" s="26"/>
      <c r="F102" s="2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25">
      <c r="A103" s="5"/>
      <c r="B103" s="5"/>
      <c r="C103" s="5"/>
      <c r="D103" s="27"/>
      <c r="E103" s="26"/>
      <c r="F103" s="2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5">
      <c r="A104" s="5"/>
      <c r="B104" s="5"/>
      <c r="C104" s="5"/>
      <c r="D104" s="27"/>
      <c r="E104" s="26"/>
      <c r="F104" s="26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5">
      <c r="A105" s="5"/>
      <c r="B105" s="5"/>
      <c r="C105" s="5"/>
      <c r="D105" s="27"/>
      <c r="E105" s="26"/>
      <c r="F105" s="26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5">
      <c r="A106" s="5"/>
      <c r="B106" s="5"/>
      <c r="C106" s="5"/>
      <c r="D106" s="27"/>
      <c r="E106" s="26"/>
      <c r="F106" s="26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5">
      <c r="A107" s="5"/>
      <c r="B107" s="5"/>
      <c r="C107" s="5"/>
      <c r="D107" s="27"/>
      <c r="E107" s="26"/>
      <c r="F107" s="26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5">
      <c r="A108" s="5"/>
      <c r="B108" s="5"/>
      <c r="C108" s="5"/>
      <c r="D108" s="27"/>
      <c r="E108" s="26"/>
      <c r="F108" s="26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5">
      <c r="A109" s="5"/>
      <c r="B109" s="5"/>
      <c r="C109" s="5"/>
      <c r="D109" s="27"/>
      <c r="E109" s="26"/>
      <c r="F109" s="26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5">
      <c r="A110" s="5"/>
      <c r="B110" s="5"/>
      <c r="C110" s="5"/>
      <c r="D110" s="27"/>
      <c r="E110" s="26"/>
      <c r="F110" s="26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5">
      <c r="A111" s="5"/>
      <c r="B111" s="5"/>
      <c r="C111" s="5"/>
      <c r="D111" s="27"/>
      <c r="E111" s="26"/>
      <c r="F111" s="2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5">
      <c r="A112" s="5"/>
      <c r="B112" s="5"/>
      <c r="C112" s="5"/>
      <c r="D112" s="27"/>
      <c r="E112" s="26"/>
      <c r="F112" s="26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5">
      <c r="A113" s="5"/>
      <c r="B113" s="5"/>
      <c r="C113" s="5"/>
      <c r="D113" s="27"/>
      <c r="E113" s="26"/>
      <c r="F113" s="26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5">
      <c r="A114" s="5"/>
      <c r="B114" s="5"/>
      <c r="C114" s="5"/>
      <c r="D114" s="27"/>
      <c r="E114" s="26"/>
      <c r="F114" s="2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5">
      <c r="A115" s="5"/>
      <c r="B115" s="5"/>
      <c r="C115" s="5"/>
      <c r="D115" s="27"/>
      <c r="E115" s="26"/>
      <c r="F115" s="2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5">
      <c r="A116" s="5"/>
      <c r="B116" s="5"/>
      <c r="C116" s="5"/>
      <c r="D116" s="27"/>
      <c r="E116" s="26"/>
      <c r="F116" s="2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5">
      <c r="A117" s="5"/>
      <c r="B117" s="5"/>
      <c r="C117" s="5"/>
      <c r="D117" s="27"/>
      <c r="E117" s="26"/>
      <c r="F117" s="26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5">
      <c r="A118" s="5"/>
      <c r="B118" s="5"/>
      <c r="C118" s="5"/>
      <c r="D118" s="27"/>
      <c r="E118" s="26"/>
      <c r="F118" s="26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5">
      <c r="A119" s="5"/>
      <c r="B119" s="5"/>
      <c r="C119" s="5"/>
      <c r="D119" s="27"/>
      <c r="E119" s="26"/>
      <c r="F119" s="26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5">
      <c r="A120" s="5"/>
      <c r="B120" s="5"/>
      <c r="C120" s="5"/>
      <c r="D120" s="27"/>
      <c r="E120" s="26"/>
      <c r="F120" s="26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5">
      <c r="A121" s="5"/>
      <c r="B121" s="5"/>
      <c r="C121" s="5"/>
      <c r="D121" s="27"/>
      <c r="E121" s="26"/>
      <c r="F121" s="26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5">
      <c r="A122" s="5"/>
      <c r="B122" s="5"/>
      <c r="C122" s="5"/>
      <c r="D122" s="27"/>
      <c r="E122" s="26"/>
      <c r="F122" s="26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5">
      <c r="A123" s="5"/>
      <c r="B123" s="5"/>
      <c r="C123" s="5"/>
      <c r="D123" s="27"/>
      <c r="E123" s="26"/>
      <c r="F123" s="26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5">
      <c r="A124" s="5"/>
      <c r="B124" s="5"/>
      <c r="C124" s="5"/>
      <c r="D124" s="27"/>
      <c r="E124" s="26"/>
      <c r="F124" s="26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5">
      <c r="A125" s="5"/>
      <c r="B125" s="5"/>
      <c r="C125" s="5"/>
      <c r="D125" s="27"/>
      <c r="E125" s="26"/>
      <c r="F125" s="26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5">
      <c r="A126" s="5"/>
      <c r="B126" s="5"/>
      <c r="C126" s="5"/>
      <c r="D126" s="27"/>
      <c r="E126" s="26"/>
      <c r="F126" s="26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5">
      <c r="A127" s="5"/>
      <c r="B127" s="5"/>
      <c r="C127" s="5"/>
      <c r="D127" s="27"/>
      <c r="E127" s="26"/>
      <c r="F127" s="26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5">
      <c r="A128" s="5"/>
      <c r="B128" s="5"/>
      <c r="C128" s="5"/>
      <c r="D128" s="27"/>
      <c r="E128" s="26"/>
      <c r="F128" s="26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5">
      <c r="A129" s="5"/>
      <c r="B129" s="5"/>
      <c r="C129" s="5"/>
      <c r="D129" s="27"/>
      <c r="E129" s="26"/>
      <c r="F129" s="26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5">
      <c r="A130" s="5"/>
      <c r="B130" s="5"/>
      <c r="C130" s="5"/>
      <c r="D130" s="27"/>
      <c r="E130" s="26"/>
      <c r="F130" s="26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5">
      <c r="A131" s="5"/>
      <c r="B131" s="5"/>
      <c r="C131" s="5"/>
      <c r="D131" s="27"/>
      <c r="E131" s="26"/>
      <c r="F131" s="26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5">
      <c r="A132" s="5"/>
      <c r="B132" s="5"/>
      <c r="C132" s="5"/>
      <c r="D132" s="27"/>
      <c r="E132" s="26"/>
      <c r="F132" s="26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5">
      <c r="A133" s="5"/>
      <c r="B133" s="5"/>
      <c r="C133" s="5"/>
      <c r="D133" s="27"/>
      <c r="E133" s="26"/>
      <c r="F133" s="26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5">
      <c r="A134" s="5"/>
      <c r="B134" s="5"/>
      <c r="C134" s="5"/>
      <c r="D134" s="27"/>
      <c r="E134" s="26"/>
      <c r="F134" s="26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5">
      <c r="A135" s="5"/>
      <c r="B135" s="5"/>
      <c r="C135" s="5"/>
      <c r="D135" s="27"/>
      <c r="E135" s="26"/>
      <c r="F135" s="26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5">
      <c r="A136" s="5"/>
      <c r="B136" s="5"/>
      <c r="C136" s="5"/>
      <c r="D136" s="27"/>
      <c r="E136" s="26"/>
      <c r="F136" s="26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5">
      <c r="A137" s="5"/>
      <c r="B137" s="5"/>
      <c r="C137" s="5"/>
      <c r="D137" s="27"/>
      <c r="E137" s="26"/>
      <c r="F137" s="26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5">
      <c r="A138" s="5"/>
      <c r="B138" s="5"/>
      <c r="C138" s="5"/>
      <c r="D138" s="27"/>
      <c r="E138" s="26"/>
      <c r="F138" s="26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5">
      <c r="A139" s="5"/>
      <c r="B139" s="5"/>
      <c r="C139" s="5"/>
      <c r="D139" s="27"/>
      <c r="E139" s="26"/>
      <c r="F139" s="26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5">
      <c r="A140" s="5"/>
      <c r="B140" s="5"/>
      <c r="C140" s="5"/>
      <c r="D140" s="27"/>
      <c r="E140" s="26"/>
      <c r="F140" s="26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5">
      <c r="A141" s="5"/>
      <c r="B141" s="5"/>
      <c r="C141" s="5"/>
      <c r="D141" s="27"/>
      <c r="E141" s="26"/>
      <c r="F141" s="26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5">
      <c r="A142" s="5"/>
      <c r="B142" s="5"/>
      <c r="C142" s="5"/>
      <c r="D142" s="27"/>
      <c r="E142" s="26"/>
      <c r="F142" s="26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5">
      <c r="A143" s="5"/>
      <c r="B143" s="5"/>
      <c r="C143" s="5"/>
      <c r="D143" s="27"/>
      <c r="E143" s="26"/>
      <c r="F143" s="26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5">
      <c r="A144" s="5"/>
      <c r="B144" s="5"/>
      <c r="C144" s="5"/>
      <c r="D144" s="27"/>
      <c r="E144" s="26"/>
      <c r="F144" s="26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5">
      <c r="A145" s="5"/>
      <c r="B145" s="5"/>
      <c r="C145" s="5"/>
      <c r="D145" s="27"/>
      <c r="E145" s="26"/>
      <c r="F145" s="26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5">
      <c r="A146" s="5"/>
      <c r="B146" s="5"/>
      <c r="C146" s="5"/>
      <c r="D146" s="27"/>
      <c r="E146" s="26"/>
      <c r="F146" s="26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5">
      <c r="A147" s="5"/>
      <c r="B147" s="5"/>
      <c r="C147" s="5"/>
      <c r="D147" s="27"/>
      <c r="E147" s="26"/>
      <c r="F147" s="26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5">
      <c r="A148" s="5"/>
      <c r="B148" s="5"/>
      <c r="C148" s="5"/>
      <c r="D148" s="27"/>
      <c r="E148" s="26"/>
      <c r="F148" s="26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5">
      <c r="A149" s="5"/>
      <c r="B149" s="5"/>
      <c r="C149" s="5"/>
      <c r="D149" s="27"/>
      <c r="E149" s="26"/>
      <c r="F149" s="26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5">
      <c r="A150" s="5"/>
      <c r="B150" s="5"/>
      <c r="C150" s="5"/>
      <c r="D150" s="27"/>
      <c r="E150" s="26"/>
      <c r="F150" s="26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5">
      <c r="A151" s="5"/>
      <c r="B151" s="5"/>
      <c r="C151" s="5"/>
      <c r="D151" s="27"/>
      <c r="E151" s="26"/>
      <c r="F151" s="26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5">
      <c r="A152" s="5"/>
      <c r="B152" s="5"/>
      <c r="C152" s="5"/>
      <c r="D152" s="27"/>
      <c r="E152" s="26"/>
      <c r="F152" s="26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5">
      <c r="A153" s="5"/>
      <c r="B153" s="5"/>
      <c r="C153" s="5"/>
      <c r="D153" s="27"/>
      <c r="E153" s="26"/>
      <c r="F153" s="26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5">
      <c r="A154" s="5"/>
      <c r="B154" s="5"/>
      <c r="C154" s="5"/>
      <c r="D154" s="27"/>
      <c r="E154" s="26"/>
      <c r="F154" s="26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5">
      <c r="A155" s="5"/>
      <c r="B155" s="5"/>
      <c r="C155" s="5"/>
      <c r="D155" s="27"/>
      <c r="E155" s="26"/>
      <c r="F155" s="26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5">
      <c r="A156" s="5"/>
      <c r="B156" s="5"/>
      <c r="C156" s="5"/>
      <c r="D156" s="27"/>
      <c r="E156" s="26"/>
      <c r="F156" s="26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5">
      <c r="A157" s="5"/>
      <c r="B157" s="5"/>
      <c r="C157" s="5"/>
      <c r="D157" s="27"/>
      <c r="E157" s="26"/>
      <c r="F157" s="26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5">
      <c r="A158" s="5"/>
      <c r="B158" s="5"/>
      <c r="C158" s="5"/>
      <c r="D158" s="27"/>
      <c r="E158" s="26"/>
      <c r="F158" s="26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5">
      <c r="A159" s="5"/>
      <c r="B159" s="5"/>
      <c r="C159" s="5"/>
      <c r="D159" s="27"/>
      <c r="E159" s="26"/>
      <c r="F159" s="26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5">
      <c r="A160" s="5"/>
      <c r="B160" s="5"/>
      <c r="C160" s="5"/>
      <c r="D160" s="27"/>
      <c r="E160" s="26"/>
      <c r="F160" s="26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5">
      <c r="A161" s="5"/>
      <c r="B161" s="5"/>
      <c r="C161" s="5"/>
      <c r="D161" s="27"/>
      <c r="E161" s="26"/>
      <c r="F161" s="26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5">
      <c r="A162" s="5"/>
      <c r="B162" s="5"/>
      <c r="C162" s="5"/>
      <c r="D162" s="27"/>
      <c r="E162" s="26"/>
      <c r="F162" s="26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5">
      <c r="A163" s="5"/>
      <c r="B163" s="5"/>
      <c r="C163" s="5"/>
      <c r="D163" s="27"/>
      <c r="E163" s="26"/>
      <c r="F163" s="26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5">
      <c r="A164" s="5"/>
      <c r="B164" s="5"/>
      <c r="C164" s="5"/>
      <c r="D164" s="27"/>
      <c r="E164" s="26"/>
      <c r="F164" s="26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5">
      <c r="A165" s="5"/>
      <c r="B165" s="5"/>
      <c r="C165" s="5"/>
      <c r="D165" s="27"/>
      <c r="E165" s="26"/>
      <c r="F165" s="26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5">
      <c r="A166" s="5"/>
      <c r="B166" s="5"/>
      <c r="C166" s="5"/>
      <c r="D166" s="27"/>
      <c r="E166" s="26"/>
      <c r="F166" s="26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5">
      <c r="A167" s="5"/>
      <c r="B167" s="5"/>
      <c r="C167" s="5"/>
      <c r="D167" s="27"/>
      <c r="E167" s="26"/>
      <c r="F167" s="26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5">
      <c r="A168" s="5"/>
      <c r="B168" s="5"/>
      <c r="C168" s="5"/>
      <c r="D168" s="27"/>
      <c r="E168" s="26"/>
      <c r="F168" s="26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5">
      <c r="A169" s="5"/>
      <c r="B169" s="5"/>
      <c r="C169" s="5"/>
      <c r="D169" s="27"/>
      <c r="E169" s="26"/>
      <c r="F169" s="26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5">
      <c r="A170" s="5"/>
      <c r="B170" s="5"/>
      <c r="C170" s="5"/>
      <c r="D170" s="27"/>
      <c r="E170" s="26"/>
      <c r="F170" s="26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5">
      <c r="A171" s="5"/>
      <c r="B171" s="5"/>
      <c r="C171" s="5"/>
      <c r="D171" s="27"/>
      <c r="E171" s="26"/>
      <c r="F171" s="26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5">
      <c r="A172" s="5"/>
      <c r="B172" s="5"/>
      <c r="C172" s="5"/>
      <c r="D172" s="27"/>
      <c r="E172" s="26"/>
      <c r="F172" s="26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5">
      <c r="A173" s="5"/>
      <c r="B173" s="5"/>
      <c r="C173" s="5"/>
      <c r="D173" s="27"/>
      <c r="E173" s="26"/>
      <c r="F173" s="26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5">
      <c r="A174" s="5"/>
      <c r="B174" s="5"/>
      <c r="C174" s="5"/>
      <c r="D174" s="27"/>
      <c r="E174" s="26"/>
      <c r="F174" s="26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5">
      <c r="A175" s="5"/>
      <c r="B175" s="5"/>
      <c r="C175" s="5"/>
      <c r="D175" s="27"/>
      <c r="E175" s="26"/>
      <c r="F175" s="26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5">
      <c r="A176" s="5"/>
      <c r="B176" s="5"/>
      <c r="C176" s="5"/>
      <c r="D176" s="27"/>
      <c r="E176" s="26"/>
      <c r="F176" s="26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5">
      <c r="A177" s="5"/>
      <c r="B177" s="5"/>
      <c r="C177" s="5"/>
      <c r="D177" s="27"/>
      <c r="E177" s="26"/>
      <c r="F177" s="26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5">
      <c r="A178" s="5"/>
      <c r="B178" s="5"/>
      <c r="C178" s="5"/>
      <c r="D178" s="27"/>
      <c r="E178" s="26"/>
      <c r="F178" s="26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5">
      <c r="A179" s="5"/>
      <c r="B179" s="5"/>
      <c r="C179" s="5"/>
      <c r="D179" s="27"/>
      <c r="E179" s="26"/>
      <c r="F179" s="26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5">
      <c r="A180" s="5"/>
      <c r="B180" s="5"/>
      <c r="C180" s="5"/>
      <c r="D180" s="27"/>
      <c r="E180" s="26"/>
      <c r="F180" s="26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5">
      <c r="A181" s="5"/>
      <c r="B181" s="5"/>
      <c r="C181" s="5"/>
      <c r="D181" s="27"/>
      <c r="E181" s="26"/>
      <c r="F181" s="26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5">
      <c r="A182" s="5"/>
      <c r="B182" s="5"/>
      <c r="C182" s="5"/>
      <c r="D182" s="27"/>
      <c r="E182" s="26"/>
      <c r="F182" s="26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5">
      <c r="A183" s="5"/>
      <c r="B183" s="5"/>
      <c r="C183" s="5"/>
      <c r="D183" s="27"/>
      <c r="E183" s="26"/>
      <c r="F183" s="26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5">
      <c r="A184" s="5"/>
      <c r="B184" s="5"/>
      <c r="C184" s="5"/>
      <c r="D184" s="27"/>
      <c r="E184" s="26"/>
      <c r="F184" s="26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5">
      <c r="A185" s="5"/>
      <c r="B185" s="5"/>
      <c r="C185" s="5"/>
      <c r="D185" s="27"/>
      <c r="E185" s="26"/>
      <c r="F185" s="26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5">
      <c r="A186" s="5"/>
      <c r="B186" s="5"/>
      <c r="C186" s="5"/>
      <c r="D186" s="27"/>
      <c r="E186" s="26"/>
      <c r="F186" s="26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5">
      <c r="A187" s="5"/>
      <c r="B187" s="5"/>
      <c r="C187" s="5"/>
      <c r="D187" s="27"/>
      <c r="E187" s="26"/>
      <c r="F187" s="26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5">
      <c r="A188" s="5"/>
      <c r="B188" s="5"/>
      <c r="C188" s="5"/>
      <c r="D188" s="27"/>
      <c r="E188" s="26"/>
      <c r="F188" s="26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5">
      <c r="A189" s="5"/>
      <c r="B189" s="5"/>
      <c r="C189" s="5"/>
      <c r="D189" s="27"/>
      <c r="E189" s="26"/>
      <c r="F189" s="26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5">
      <c r="A190" s="5"/>
      <c r="B190" s="5"/>
      <c r="C190" s="5"/>
      <c r="D190" s="27"/>
      <c r="E190" s="26"/>
      <c r="F190" s="26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5">
      <c r="A191" s="5"/>
      <c r="B191" s="5"/>
      <c r="C191" s="5"/>
      <c r="D191" s="27"/>
      <c r="E191" s="26"/>
      <c r="F191" s="26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5">
      <c r="A192" s="5"/>
      <c r="B192" s="5"/>
      <c r="C192" s="5"/>
      <c r="D192" s="27"/>
      <c r="E192" s="26"/>
      <c r="F192" s="26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5">
      <c r="A193" s="5"/>
      <c r="B193" s="5"/>
      <c r="C193" s="5"/>
      <c r="D193" s="27"/>
      <c r="E193" s="26"/>
      <c r="F193" s="26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5">
      <c r="A194" s="5"/>
      <c r="B194" s="5"/>
      <c r="C194" s="5"/>
      <c r="D194" s="27"/>
      <c r="E194" s="26"/>
      <c r="F194" s="26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5">
      <c r="A195" s="5"/>
      <c r="B195" s="5"/>
      <c r="C195" s="5"/>
      <c r="D195" s="27"/>
      <c r="E195" s="26"/>
      <c r="F195" s="26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5">
      <c r="A196" s="5"/>
      <c r="B196" s="5"/>
      <c r="C196" s="5"/>
      <c r="D196" s="27"/>
      <c r="E196" s="26"/>
      <c r="F196" s="26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5">
      <c r="A197" s="5"/>
      <c r="B197" s="5"/>
      <c r="C197" s="5"/>
      <c r="D197" s="27"/>
      <c r="E197" s="26"/>
      <c r="F197" s="26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5">
      <c r="A198" s="5"/>
      <c r="B198" s="5"/>
      <c r="C198" s="5"/>
      <c r="D198" s="27"/>
      <c r="E198" s="26"/>
      <c r="F198" s="26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5">
      <c r="A199" s="5"/>
      <c r="B199" s="5"/>
      <c r="C199" s="5"/>
      <c r="D199" s="27"/>
      <c r="E199" s="26"/>
      <c r="F199" s="26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5"/>
      <c r="B200" s="5"/>
      <c r="C200" s="5"/>
      <c r="D200" s="27"/>
      <c r="E200" s="26"/>
      <c r="F200" s="26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5"/>
      <c r="B201" s="5"/>
      <c r="C201" s="5"/>
      <c r="D201" s="27"/>
      <c r="E201" s="26"/>
      <c r="F201" s="26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5"/>
      <c r="B202" s="5"/>
      <c r="C202" s="5"/>
      <c r="D202" s="27"/>
      <c r="E202" s="26"/>
      <c r="F202" s="26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5"/>
      <c r="B203" s="5"/>
      <c r="C203" s="5"/>
      <c r="D203" s="27"/>
      <c r="E203" s="26"/>
      <c r="F203" s="26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5"/>
      <c r="B204" s="5"/>
      <c r="C204" s="5"/>
      <c r="D204" s="27"/>
      <c r="E204" s="26"/>
      <c r="F204" s="26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5"/>
      <c r="B205" s="5"/>
      <c r="C205" s="5"/>
      <c r="D205" s="27"/>
      <c r="E205" s="26"/>
      <c r="F205" s="26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5"/>
      <c r="B206" s="5"/>
      <c r="C206" s="5"/>
      <c r="D206" s="27"/>
      <c r="E206" s="26"/>
      <c r="F206" s="26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5"/>
      <c r="B207" s="5"/>
      <c r="C207" s="5"/>
      <c r="D207" s="27"/>
      <c r="E207" s="26"/>
      <c r="F207" s="2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5"/>
      <c r="B208" s="5"/>
      <c r="C208" s="5"/>
      <c r="D208" s="27"/>
      <c r="E208" s="26"/>
      <c r="F208" s="26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5"/>
      <c r="B209" s="5"/>
      <c r="C209" s="5"/>
      <c r="D209" s="27"/>
      <c r="E209" s="26"/>
      <c r="F209" s="26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5"/>
      <c r="B210" s="5"/>
      <c r="C210" s="5"/>
      <c r="D210" s="27"/>
      <c r="E210" s="26"/>
      <c r="F210" s="26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5"/>
      <c r="B211" s="5"/>
      <c r="C211" s="5"/>
      <c r="D211" s="27"/>
      <c r="E211" s="26"/>
      <c r="F211" s="26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5"/>
      <c r="B212" s="5"/>
      <c r="C212" s="5"/>
      <c r="D212" s="27"/>
      <c r="E212" s="26"/>
      <c r="F212" s="2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5"/>
      <c r="B213" s="5"/>
      <c r="C213" s="5"/>
      <c r="D213" s="27"/>
      <c r="E213" s="26"/>
      <c r="F213" s="26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5"/>
      <c r="B214" s="5"/>
      <c r="C214" s="5"/>
      <c r="D214" s="27"/>
      <c r="E214" s="26"/>
      <c r="F214" s="2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5"/>
      <c r="B215" s="5"/>
      <c r="C215" s="5"/>
      <c r="D215" s="27"/>
      <c r="E215" s="26"/>
      <c r="F215" s="26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5"/>
      <c r="B216" s="5"/>
      <c r="C216" s="5"/>
      <c r="D216" s="27"/>
      <c r="E216" s="26"/>
      <c r="F216" s="26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5"/>
      <c r="B217" s="5"/>
      <c r="C217" s="5"/>
      <c r="D217" s="27"/>
      <c r="E217" s="26"/>
      <c r="F217" s="26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5"/>
      <c r="B218" s="5"/>
      <c r="C218" s="5"/>
      <c r="D218" s="27"/>
      <c r="E218" s="26"/>
      <c r="F218" s="26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5"/>
      <c r="B219" s="5"/>
      <c r="C219" s="5"/>
      <c r="D219" s="27"/>
      <c r="E219" s="26"/>
      <c r="F219" s="26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5"/>
      <c r="B220" s="5"/>
      <c r="C220" s="5"/>
      <c r="D220" s="27"/>
      <c r="E220" s="26"/>
      <c r="F220" s="26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5"/>
      <c r="B221" s="5"/>
      <c r="C221" s="5"/>
      <c r="D221" s="27"/>
      <c r="E221" s="26"/>
      <c r="F221" s="26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5"/>
      <c r="B222" s="5"/>
      <c r="C222" s="5"/>
      <c r="D222" s="27"/>
      <c r="E222" s="26"/>
      <c r="F222" s="26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5"/>
      <c r="B223" s="5"/>
      <c r="C223" s="5"/>
      <c r="D223" s="27"/>
      <c r="E223" s="26"/>
      <c r="F223" s="26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5"/>
      <c r="B224" s="5"/>
      <c r="C224" s="5"/>
      <c r="D224" s="27"/>
      <c r="E224" s="26"/>
      <c r="F224" s="26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5"/>
      <c r="B225" s="5"/>
      <c r="C225" s="5"/>
      <c r="D225" s="27"/>
      <c r="E225" s="26"/>
      <c r="F225" s="26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5"/>
      <c r="B226" s="5"/>
      <c r="C226" s="5"/>
      <c r="D226" s="27"/>
      <c r="E226" s="26"/>
      <c r="F226" s="26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5"/>
      <c r="B227" s="5"/>
      <c r="C227" s="5"/>
      <c r="D227" s="27"/>
      <c r="E227" s="26"/>
      <c r="F227" s="26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5"/>
      <c r="B228" s="5"/>
      <c r="C228" s="5"/>
      <c r="D228" s="27"/>
      <c r="E228" s="26"/>
      <c r="F228" s="26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5"/>
      <c r="B229" s="5"/>
      <c r="C229" s="5"/>
      <c r="D229" s="27"/>
      <c r="E229" s="26"/>
      <c r="F229" s="26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5"/>
      <c r="B230" s="5"/>
      <c r="C230" s="5"/>
      <c r="D230" s="27"/>
      <c r="E230" s="26"/>
      <c r="F230" s="26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8D08D"/>
  </sheetPr>
  <dimension ref="A1:Y220"/>
  <sheetViews>
    <sheetView showGridLines="0" zoomScale="85" zoomScaleNormal="85" workbookViewId="0">
      <selection activeCell="H16" sqref="H16"/>
    </sheetView>
  </sheetViews>
  <sheetFormatPr defaultColWidth="14.42578125" defaultRowHeight="15" customHeight="1" x14ac:dyDescent="0.25"/>
  <cols>
    <col min="1" max="1" width="2.85546875" customWidth="1"/>
    <col min="2" max="2" width="4.42578125" customWidth="1"/>
    <col min="3" max="3" width="38.85546875" customWidth="1"/>
    <col min="4" max="6" width="13.85546875" customWidth="1"/>
    <col min="7" max="7" width="2.85546875" customWidth="1"/>
    <col min="8" max="13" width="8.85546875" customWidth="1"/>
    <col min="14" max="15" width="10" customWidth="1"/>
    <col min="16" max="16" width="9.5703125" customWidth="1"/>
    <col min="17" max="25" width="8.85546875" customWidth="1"/>
  </cols>
  <sheetData>
    <row r="1" spans="1:25" ht="21" customHeight="1" x14ac:dyDescent="0.25">
      <c r="A1" s="5"/>
      <c r="B1" s="62"/>
      <c r="C1" s="5"/>
      <c r="D1" s="26"/>
      <c r="E1" s="26"/>
      <c r="F1" s="26"/>
      <c r="G1" s="5"/>
      <c r="H1" s="22" t="s">
        <v>85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25">
      <c r="A2" s="22"/>
      <c r="B2" s="63" t="s">
        <v>86</v>
      </c>
      <c r="C2" s="31"/>
      <c r="D2" s="29" t="s">
        <v>131</v>
      </c>
      <c r="E2" s="29" t="s">
        <v>132</v>
      </c>
      <c r="F2" s="29" t="s">
        <v>133</v>
      </c>
      <c r="G2" s="22"/>
      <c r="H2" s="22"/>
      <c r="I2" s="22"/>
      <c r="J2" s="22"/>
      <c r="K2" s="22"/>
      <c r="L2" s="22"/>
      <c r="M2" s="22"/>
      <c r="N2" s="22"/>
      <c r="O2" s="22"/>
      <c r="P2" s="64"/>
      <c r="Q2" s="65"/>
      <c r="R2" s="65"/>
      <c r="S2" s="65"/>
      <c r="T2" s="22"/>
      <c r="U2" s="22"/>
      <c r="V2" s="22"/>
      <c r="W2" s="22"/>
      <c r="X2" s="22"/>
      <c r="Y2" s="22"/>
    </row>
    <row r="3" spans="1:25" ht="21" customHeight="1" x14ac:dyDescent="0.25">
      <c r="A3" s="5"/>
      <c r="B3" s="66">
        <v>1</v>
      </c>
      <c r="C3" s="33" t="s">
        <v>73</v>
      </c>
      <c r="D3" s="26">
        <f>SALES!F7</f>
        <v>102930</v>
      </c>
      <c r="E3" s="26">
        <f>SALES!F20</f>
        <v>138517.5</v>
      </c>
      <c r="F3" s="26">
        <f>SALES!F25</f>
        <v>196443.00000000003</v>
      </c>
      <c r="G3" s="5"/>
      <c r="H3" s="5"/>
      <c r="I3" s="5"/>
      <c r="J3" s="5"/>
      <c r="K3" s="5"/>
      <c r="L3" s="5"/>
      <c r="M3" s="5"/>
      <c r="N3" s="5"/>
      <c r="O3" s="5"/>
      <c r="P3" s="67"/>
      <c r="Q3" s="68"/>
      <c r="R3" s="68"/>
      <c r="S3" s="68"/>
      <c r="T3" s="5"/>
      <c r="U3" s="5"/>
      <c r="V3" s="5"/>
      <c r="W3" s="5"/>
      <c r="X3" s="5"/>
      <c r="Y3" s="5"/>
    </row>
    <row r="4" spans="1:25" ht="21" customHeight="1" x14ac:dyDescent="0.25">
      <c r="A4" s="5"/>
      <c r="B4" s="62">
        <f t="shared" ref="B4:B17" si="0">B3+1</f>
        <v>2</v>
      </c>
      <c r="C4" s="33" t="s">
        <v>87</v>
      </c>
      <c r="D4" s="26">
        <f>SALES!F8</f>
        <v>0</v>
      </c>
      <c r="E4" s="26">
        <f>SALES!F17</f>
        <v>0</v>
      </c>
      <c r="F4" s="26">
        <f>SALES!F27</f>
        <v>0</v>
      </c>
      <c r="G4" s="5"/>
      <c r="H4" s="5"/>
      <c r="I4" s="5"/>
      <c r="J4" s="5"/>
      <c r="K4" s="5"/>
      <c r="L4" s="5"/>
      <c r="M4" s="5"/>
      <c r="N4" s="5"/>
      <c r="O4" s="5"/>
      <c r="P4" s="67"/>
      <c r="Q4" s="68"/>
      <c r="R4" s="68"/>
      <c r="S4" s="68"/>
      <c r="T4" s="5"/>
      <c r="U4" s="5"/>
      <c r="V4" s="5"/>
      <c r="W4" s="5"/>
      <c r="X4" s="5"/>
      <c r="Y4" s="5"/>
    </row>
    <row r="5" spans="1:25" ht="21" customHeight="1" x14ac:dyDescent="0.25">
      <c r="A5" s="5"/>
      <c r="B5" s="63">
        <f t="shared" si="0"/>
        <v>3</v>
      </c>
      <c r="C5" s="69" t="s">
        <v>88</v>
      </c>
      <c r="D5" s="29">
        <f>SUM(D3:D4)</f>
        <v>102930</v>
      </c>
      <c r="E5" s="29">
        <f>SUM(E3:E4)</f>
        <v>138517.5</v>
      </c>
      <c r="F5" s="29">
        <f>SUM(F3:F4)</f>
        <v>196443.00000000003</v>
      </c>
      <c r="G5" s="5"/>
      <c r="H5" s="5"/>
      <c r="I5" s="5"/>
      <c r="J5" s="5"/>
      <c r="K5" s="5"/>
      <c r="L5" s="5"/>
      <c r="M5" s="5"/>
      <c r="N5" s="5"/>
      <c r="O5" s="5"/>
      <c r="P5" s="67"/>
      <c r="Q5" s="68"/>
      <c r="R5" s="68"/>
      <c r="S5" s="68"/>
      <c r="T5" s="5"/>
      <c r="U5" s="5"/>
      <c r="V5" s="5"/>
      <c r="W5" s="5"/>
      <c r="X5" s="5"/>
      <c r="Y5" s="5"/>
    </row>
    <row r="6" spans="1:25" ht="21" customHeight="1" x14ac:dyDescent="0.25">
      <c r="A6" s="5"/>
      <c r="B6" s="66">
        <f t="shared" si="0"/>
        <v>4</v>
      </c>
      <c r="C6" s="33" t="s">
        <v>136</v>
      </c>
      <c r="D6" s="138">
        <f>D5*0.3</f>
        <v>30879</v>
      </c>
      <c r="E6" s="138">
        <f t="shared" ref="E6:F6" si="1">E5*0.3</f>
        <v>41555.25</v>
      </c>
      <c r="F6" s="138">
        <f t="shared" si="1"/>
        <v>58932.900000000009</v>
      </c>
      <c r="G6" s="5"/>
      <c r="H6" s="55" t="s">
        <v>89</v>
      </c>
      <c r="I6" s="70"/>
      <c r="J6" s="70"/>
      <c r="K6" s="70"/>
      <c r="L6" s="70"/>
      <c r="M6" s="70"/>
      <c r="N6" s="70"/>
      <c r="O6" s="70"/>
      <c r="P6" s="70"/>
      <c r="Q6" s="5"/>
      <c r="R6" s="5"/>
      <c r="S6" s="5"/>
      <c r="T6" s="5"/>
      <c r="U6" s="5"/>
      <c r="V6" s="5"/>
      <c r="W6" s="5"/>
      <c r="X6" s="5"/>
      <c r="Y6" s="5"/>
    </row>
    <row r="7" spans="1:25" ht="21" customHeight="1" x14ac:dyDescent="0.25">
      <c r="A7" s="5"/>
      <c r="B7" s="66">
        <f t="shared" si="0"/>
        <v>5</v>
      </c>
      <c r="C7" s="33" t="s">
        <v>90</v>
      </c>
      <c r="D7" s="138">
        <f>D5*0.01</f>
        <v>1029.3</v>
      </c>
      <c r="E7" s="138">
        <f>E5*0.01</f>
        <v>1385.175</v>
      </c>
      <c r="F7" s="138">
        <f t="shared" ref="F7" si="2">F5*0.01</f>
        <v>1964.4300000000003</v>
      </c>
      <c r="G7" s="5"/>
      <c r="H7" s="55" t="s">
        <v>89</v>
      </c>
      <c r="I7" s="70"/>
      <c r="J7" s="70"/>
      <c r="K7" s="70"/>
      <c r="L7" s="70"/>
      <c r="M7" s="70"/>
      <c r="N7" s="70"/>
      <c r="O7" s="70"/>
      <c r="P7" s="70"/>
      <c r="Q7" s="5"/>
      <c r="R7" s="5"/>
      <c r="S7" s="5"/>
      <c r="T7" s="5"/>
      <c r="U7" s="5"/>
      <c r="V7" s="5"/>
      <c r="W7" s="5"/>
      <c r="X7" s="5"/>
      <c r="Y7" s="5"/>
    </row>
    <row r="8" spans="1:25" ht="21" customHeight="1" x14ac:dyDescent="0.25">
      <c r="A8" s="5"/>
      <c r="B8" s="66">
        <f t="shared" si="0"/>
        <v>6</v>
      </c>
      <c r="C8" s="33" t="s">
        <v>91</v>
      </c>
      <c r="D8" s="26"/>
      <c r="E8" s="26"/>
      <c r="F8" s="26"/>
      <c r="G8" s="5"/>
      <c r="H8" s="55" t="s">
        <v>89</v>
      </c>
      <c r="I8" s="70"/>
      <c r="J8" s="70"/>
      <c r="K8" s="70"/>
      <c r="L8" s="70"/>
      <c r="M8" s="70"/>
      <c r="N8" s="70"/>
      <c r="O8" s="70"/>
      <c r="P8" s="70"/>
      <c r="Q8" s="5"/>
      <c r="R8" s="5"/>
      <c r="S8" s="5"/>
      <c r="T8" s="5"/>
      <c r="U8" s="5"/>
      <c r="V8" s="5"/>
      <c r="W8" s="5"/>
      <c r="X8" s="5"/>
      <c r="Y8" s="5"/>
    </row>
    <row r="9" spans="1:25" ht="21" customHeight="1" x14ac:dyDescent="0.25">
      <c r="A9" s="5"/>
      <c r="B9" s="63">
        <f t="shared" si="0"/>
        <v>7</v>
      </c>
      <c r="C9" s="69" t="s">
        <v>92</v>
      </c>
      <c r="D9" s="29">
        <f>SUM(D6:D8)</f>
        <v>31908.3</v>
      </c>
      <c r="E9" s="29">
        <f>SUM(E6:E8)</f>
        <v>42940.425000000003</v>
      </c>
      <c r="F9" s="29">
        <f>SUM(F6:F8)</f>
        <v>60897.330000000009</v>
      </c>
      <c r="G9" s="5"/>
      <c r="H9" s="55"/>
      <c r="I9" s="70"/>
      <c r="J9" s="70"/>
      <c r="K9" s="70"/>
      <c r="L9" s="70"/>
      <c r="M9" s="70"/>
      <c r="N9" s="70"/>
      <c r="O9" s="70"/>
      <c r="P9" s="70"/>
      <c r="Q9" s="5"/>
      <c r="R9" s="5"/>
      <c r="S9" s="5"/>
      <c r="T9" s="5"/>
      <c r="U9" s="5"/>
      <c r="V9" s="5"/>
      <c r="W9" s="5"/>
      <c r="X9" s="5"/>
      <c r="Y9" s="5"/>
    </row>
    <row r="10" spans="1:25" ht="21" customHeight="1" x14ac:dyDescent="0.25">
      <c r="A10" s="5"/>
      <c r="B10" s="63">
        <f t="shared" si="0"/>
        <v>8</v>
      </c>
      <c r="C10" s="31" t="s">
        <v>93</v>
      </c>
      <c r="D10" s="29">
        <f>D5-D9</f>
        <v>71021.7</v>
      </c>
      <c r="E10" s="29">
        <f>E5-E9</f>
        <v>95577.074999999997</v>
      </c>
      <c r="F10" s="29">
        <f>F5-F9</f>
        <v>135545.67000000001</v>
      </c>
      <c r="G10" s="5"/>
      <c r="H10" s="55"/>
      <c r="I10" s="70"/>
      <c r="J10" s="70"/>
      <c r="K10" s="70"/>
      <c r="L10" s="70"/>
      <c r="M10" s="70"/>
      <c r="N10" s="70"/>
      <c r="O10" s="70"/>
      <c r="P10" s="70"/>
      <c r="Q10" s="5"/>
      <c r="R10" s="5"/>
      <c r="S10" s="5"/>
      <c r="T10" s="5"/>
      <c r="U10" s="5"/>
      <c r="V10" s="5"/>
      <c r="W10" s="5"/>
      <c r="X10" s="5"/>
      <c r="Y10" s="5"/>
    </row>
    <row r="11" spans="1:25" ht="21" customHeight="1" x14ac:dyDescent="0.25">
      <c r="A11" s="5"/>
      <c r="B11" s="62">
        <f t="shared" si="0"/>
        <v>9</v>
      </c>
      <c r="C11" s="33" t="s">
        <v>33</v>
      </c>
      <c r="D11" s="26">
        <f>Operational_Costs!E15</f>
        <v>21204</v>
      </c>
      <c r="E11" s="26">
        <f>Operational_Costs!I15</f>
        <v>31806</v>
      </c>
      <c r="F11" s="26">
        <f>Operational_Costs!M15</f>
        <v>42408</v>
      </c>
      <c r="G11" s="5"/>
      <c r="H11" s="55"/>
      <c r="I11" s="70"/>
      <c r="J11" s="70"/>
      <c r="K11" s="70"/>
      <c r="L11" s="70"/>
      <c r="M11" s="70"/>
      <c r="N11" s="70"/>
      <c r="O11" s="70"/>
      <c r="P11" s="70"/>
      <c r="Q11" s="5"/>
      <c r="R11" s="5"/>
      <c r="S11" s="5"/>
      <c r="T11" s="5"/>
      <c r="U11" s="5"/>
      <c r="V11" s="5"/>
      <c r="W11" s="5"/>
      <c r="X11" s="5"/>
      <c r="Y11" s="5"/>
    </row>
    <row r="12" spans="1:25" ht="21" customHeight="1" x14ac:dyDescent="0.25">
      <c r="A12" s="5"/>
      <c r="B12" s="62">
        <f t="shared" si="0"/>
        <v>10</v>
      </c>
      <c r="C12" s="33" t="s">
        <v>39</v>
      </c>
      <c r="D12" s="26">
        <f>Operational_Costs!E34</f>
        <v>25440</v>
      </c>
      <c r="E12" s="26">
        <f>Operational_Costs!I34</f>
        <v>30528</v>
      </c>
      <c r="F12" s="26">
        <f>Operational_Costs!M34</f>
        <v>36753.599999999999</v>
      </c>
      <c r="G12" s="5"/>
      <c r="H12" s="55"/>
      <c r="I12" s="70"/>
      <c r="J12" s="70"/>
      <c r="K12" s="70"/>
      <c r="L12" s="70"/>
      <c r="M12" s="70"/>
      <c r="N12" s="70"/>
      <c r="O12" s="70"/>
      <c r="P12" s="70"/>
      <c r="Q12" s="5"/>
      <c r="R12" s="5"/>
      <c r="S12" s="5"/>
      <c r="T12" s="5"/>
      <c r="U12" s="5"/>
      <c r="V12" s="5"/>
      <c r="W12" s="5"/>
      <c r="X12" s="5"/>
      <c r="Y12" s="5"/>
    </row>
    <row r="13" spans="1:25" ht="21" customHeight="1" x14ac:dyDescent="0.25">
      <c r="A13" s="5"/>
      <c r="B13" s="63">
        <f t="shared" si="0"/>
        <v>11</v>
      </c>
      <c r="C13" s="31" t="s">
        <v>94</v>
      </c>
      <c r="D13" s="29">
        <f>SUM(D11:D12)</f>
        <v>46644</v>
      </c>
      <c r="E13" s="29">
        <f>SUM(E11:E12)</f>
        <v>62334</v>
      </c>
      <c r="F13" s="29">
        <f>SUM(F11:F12)</f>
        <v>79161.600000000006</v>
      </c>
      <c r="G13" s="5"/>
      <c r="H13" s="55"/>
      <c r="I13" s="70"/>
      <c r="J13" s="70"/>
      <c r="K13" s="70"/>
      <c r="L13" s="70"/>
      <c r="M13" s="70"/>
      <c r="N13" s="70"/>
      <c r="O13" s="70"/>
      <c r="P13" s="70"/>
      <c r="Q13" s="5"/>
      <c r="R13" s="5"/>
      <c r="S13" s="5"/>
      <c r="T13" s="5"/>
      <c r="U13" s="5"/>
      <c r="V13" s="5"/>
      <c r="W13" s="5"/>
      <c r="X13" s="5"/>
      <c r="Y13" s="5"/>
    </row>
    <row r="14" spans="1:25" ht="21" customHeight="1" x14ac:dyDescent="0.25">
      <c r="A14" s="5"/>
      <c r="B14" s="62">
        <f t="shared" si="0"/>
        <v>12</v>
      </c>
      <c r="C14" s="5" t="s">
        <v>95</v>
      </c>
      <c r="D14" s="26">
        <f>Investments!$F$20*months_year</f>
        <v>3725</v>
      </c>
      <c r="E14" s="26">
        <f>Investments!$F$20*months_year</f>
        <v>3725</v>
      </c>
      <c r="F14" s="26">
        <f>Investments!$F$20*months_year</f>
        <v>3725</v>
      </c>
      <c r="G14" s="5"/>
      <c r="H14" s="55"/>
      <c r="I14" s="70"/>
      <c r="J14" s="70"/>
      <c r="K14" s="70"/>
      <c r="L14" s="70"/>
      <c r="M14" s="70"/>
      <c r="N14" s="70"/>
      <c r="O14" s="70"/>
      <c r="P14" s="70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25">
      <c r="A15" s="5"/>
      <c r="B15" s="62">
        <f t="shared" si="0"/>
        <v>13</v>
      </c>
      <c r="C15" s="5" t="s">
        <v>96</v>
      </c>
      <c r="D15" s="26">
        <f>VAT*(D5-D9-Profit_Loss!D12)</f>
        <v>9572.1569999999992</v>
      </c>
      <c r="E15" s="26">
        <f>VAT*(E5-E9-Profit_Loss!E12)</f>
        <v>13660.30575</v>
      </c>
      <c r="F15" s="26">
        <f>VAT*(F5-F9-Profit_Loss!F12)</f>
        <v>20746.334699999999</v>
      </c>
      <c r="G15" s="5"/>
      <c r="H15" s="55" t="s">
        <v>97</v>
      </c>
      <c r="I15" s="70"/>
      <c r="J15" s="70"/>
      <c r="K15" s="70"/>
      <c r="L15" s="70"/>
      <c r="M15" s="70"/>
      <c r="N15" s="70"/>
      <c r="O15" s="70"/>
      <c r="P15" s="70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25">
      <c r="A16" s="5"/>
      <c r="B16" s="62">
        <f t="shared" si="0"/>
        <v>14</v>
      </c>
      <c r="C16" s="5" t="s">
        <v>98</v>
      </c>
      <c r="D16" s="26"/>
      <c r="E16" s="26"/>
      <c r="F16" s="26"/>
      <c r="G16" s="5"/>
      <c r="H16" s="71" t="s">
        <v>99</v>
      </c>
      <c r="I16" s="70"/>
      <c r="J16" s="70"/>
      <c r="K16" s="70"/>
      <c r="L16" s="70"/>
      <c r="M16" s="70"/>
      <c r="N16" s="70"/>
      <c r="O16" s="70"/>
      <c r="P16" s="70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25">
      <c r="A17" s="5"/>
      <c r="B17" s="63">
        <f t="shared" si="0"/>
        <v>15</v>
      </c>
      <c r="C17" s="31" t="s">
        <v>100</v>
      </c>
      <c r="D17" s="29">
        <f>D10-D13-D14-D15-D16</f>
        <v>11080.542999999998</v>
      </c>
      <c r="E17" s="29">
        <f>E10-E13-E14-E15-E16</f>
        <v>15857.769249999998</v>
      </c>
      <c r="F17" s="29">
        <f>F10-F13-F14-F15-F16</f>
        <v>31912.735300000008</v>
      </c>
      <c r="G17" s="5"/>
      <c r="H17" s="55"/>
      <c r="I17" s="70"/>
      <c r="J17" s="70"/>
      <c r="K17" s="70"/>
      <c r="L17" s="70"/>
      <c r="M17" s="70"/>
      <c r="N17" s="70"/>
      <c r="O17" s="70"/>
      <c r="P17" s="70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25">
      <c r="A18" s="5"/>
      <c r="B18" s="62"/>
      <c r="C18" s="5"/>
      <c r="D18" s="26"/>
      <c r="E18" s="26"/>
      <c r="F18" s="26"/>
      <c r="G18" s="5"/>
      <c r="H18" s="55"/>
      <c r="I18" s="70"/>
      <c r="J18" s="70"/>
      <c r="K18" s="70"/>
      <c r="L18" s="70"/>
      <c r="M18" s="70"/>
      <c r="N18" s="70"/>
      <c r="O18" s="70"/>
      <c r="P18" s="70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25">
      <c r="A19" s="5"/>
      <c r="B19" s="62"/>
      <c r="C19" s="5"/>
      <c r="D19" s="26"/>
      <c r="E19" s="26"/>
      <c r="F19" s="26"/>
      <c r="G19" s="5"/>
      <c r="H19" s="55"/>
      <c r="I19" s="70"/>
      <c r="J19" s="70"/>
      <c r="K19" s="70"/>
      <c r="L19" s="70"/>
      <c r="M19" s="70"/>
      <c r="N19" s="70"/>
      <c r="O19" s="70"/>
      <c r="P19" s="70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25">
      <c r="A20" s="5"/>
      <c r="B20" s="62"/>
      <c r="C20" s="5"/>
      <c r="D20" s="26"/>
      <c r="E20" s="26"/>
      <c r="F20" s="26"/>
      <c r="G20" s="5"/>
      <c r="H20" s="72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25">
      <c r="A21" s="5"/>
      <c r="B21" s="62"/>
      <c r="C21" s="5"/>
      <c r="D21" s="26"/>
      <c r="E21" s="26"/>
      <c r="F21" s="26"/>
      <c r="G21" s="5"/>
      <c r="H21" s="7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25">
      <c r="A22" s="5"/>
      <c r="B22" s="62"/>
      <c r="C22" s="5"/>
      <c r="D22" s="26"/>
      <c r="E22" s="26"/>
      <c r="F22" s="26"/>
      <c r="G22" s="5"/>
      <c r="H22" s="72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25">
      <c r="A23" s="5"/>
      <c r="B23" s="62"/>
      <c r="C23" s="5"/>
      <c r="D23" s="26"/>
      <c r="E23" s="26"/>
      <c r="F23" s="26"/>
      <c r="G23" s="5"/>
      <c r="H23" s="72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25">
      <c r="A24" s="5"/>
      <c r="B24" s="62"/>
      <c r="C24" s="5"/>
      <c r="D24" s="26"/>
      <c r="E24" s="26"/>
      <c r="F24" s="26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25">
      <c r="A25" s="5"/>
      <c r="B25" s="62"/>
      <c r="C25" s="5"/>
      <c r="D25" s="26"/>
      <c r="E25" s="26"/>
      <c r="F25" s="2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25">
      <c r="A26" s="5"/>
      <c r="B26" s="62"/>
      <c r="C26" s="5"/>
      <c r="D26" s="26"/>
      <c r="E26" s="26"/>
      <c r="F26" s="26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25">
      <c r="A27" s="5"/>
      <c r="B27" s="62"/>
      <c r="C27" s="5"/>
      <c r="D27" s="26"/>
      <c r="E27" s="26"/>
      <c r="F27" s="26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25">
      <c r="A28" s="5"/>
      <c r="B28" s="62"/>
      <c r="C28" s="5"/>
      <c r="D28" s="26"/>
      <c r="E28" s="26"/>
      <c r="F28" s="26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25">
      <c r="A29" s="5"/>
      <c r="B29" s="62"/>
      <c r="C29" s="5"/>
      <c r="D29" s="26"/>
      <c r="E29" s="26"/>
      <c r="F29" s="26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25">
      <c r="A30" s="5"/>
      <c r="B30" s="62"/>
      <c r="C30" s="5"/>
      <c r="D30" s="26"/>
      <c r="E30" s="26"/>
      <c r="F30" s="26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25">
      <c r="A31" s="5"/>
      <c r="B31" s="62"/>
      <c r="C31" s="5"/>
      <c r="D31" s="26"/>
      <c r="E31" s="26"/>
      <c r="F31" s="2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25">
      <c r="A32" s="5"/>
      <c r="B32" s="62"/>
      <c r="C32" s="5"/>
      <c r="D32" s="26"/>
      <c r="E32" s="26"/>
      <c r="F32" s="2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25">
      <c r="A33" s="5"/>
      <c r="B33" s="62"/>
      <c r="C33" s="5"/>
      <c r="D33" s="26"/>
      <c r="E33" s="26"/>
      <c r="F33" s="2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25">
      <c r="A34" s="5"/>
      <c r="B34" s="62"/>
      <c r="C34" s="5"/>
      <c r="D34" s="26"/>
      <c r="E34" s="26"/>
      <c r="F34" s="26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25">
      <c r="A35" s="5"/>
      <c r="B35" s="62"/>
      <c r="C35" s="5"/>
      <c r="D35" s="26"/>
      <c r="E35" s="26"/>
      <c r="F35" s="2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25">
      <c r="A36" s="5"/>
      <c r="B36" s="62"/>
      <c r="C36" s="5"/>
      <c r="D36" s="26"/>
      <c r="E36" s="26"/>
      <c r="F36" s="26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25">
      <c r="A37" s="5"/>
      <c r="B37" s="62"/>
      <c r="C37" s="5"/>
      <c r="D37" s="26"/>
      <c r="E37" s="26"/>
      <c r="F37" s="2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25">
      <c r="A38" s="5"/>
      <c r="B38" s="62"/>
      <c r="C38" s="5"/>
      <c r="D38" s="26"/>
      <c r="E38" s="26"/>
      <c r="F38" s="26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25">
      <c r="A39" s="5"/>
      <c r="B39" s="62"/>
      <c r="C39" s="5"/>
      <c r="D39" s="26"/>
      <c r="E39" s="26"/>
      <c r="F39" s="26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25">
      <c r="A40" s="5"/>
      <c r="B40" s="62"/>
      <c r="C40" s="5"/>
      <c r="D40" s="26"/>
      <c r="E40" s="26"/>
      <c r="F40" s="26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25">
      <c r="A41" s="5"/>
      <c r="B41" s="62"/>
      <c r="C41" s="5"/>
      <c r="D41" s="26"/>
      <c r="E41" s="26"/>
      <c r="F41" s="26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25">
      <c r="A42" s="5"/>
      <c r="B42" s="62"/>
      <c r="C42" s="5"/>
      <c r="D42" s="26"/>
      <c r="E42" s="26"/>
      <c r="F42" s="26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25">
      <c r="A43" s="5"/>
      <c r="B43" s="62"/>
      <c r="C43" s="5"/>
      <c r="D43" s="26"/>
      <c r="E43" s="26"/>
      <c r="F43" s="2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25">
      <c r="A44" s="5"/>
      <c r="B44" s="62"/>
      <c r="C44" s="5"/>
      <c r="D44" s="26"/>
      <c r="E44" s="26"/>
      <c r="F44" s="2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25">
      <c r="A45" s="5"/>
      <c r="B45" s="62"/>
      <c r="C45" s="5"/>
      <c r="D45" s="26"/>
      <c r="E45" s="26"/>
      <c r="F45" s="26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25">
      <c r="A46" s="5"/>
      <c r="B46" s="62"/>
      <c r="C46" s="5"/>
      <c r="D46" s="26"/>
      <c r="E46" s="26"/>
      <c r="F46" s="2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25">
      <c r="A47" s="5"/>
      <c r="B47" s="62"/>
      <c r="C47" s="5"/>
      <c r="D47" s="26"/>
      <c r="E47" s="26"/>
      <c r="F47" s="26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25">
      <c r="A48" s="5"/>
      <c r="B48" s="62"/>
      <c r="C48" s="5"/>
      <c r="D48" s="26"/>
      <c r="E48" s="26"/>
      <c r="F48" s="26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25">
      <c r="A49" s="5"/>
      <c r="B49" s="62"/>
      <c r="C49" s="5"/>
      <c r="D49" s="26"/>
      <c r="E49" s="26"/>
      <c r="F49" s="2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25">
      <c r="A50" s="5"/>
      <c r="B50" s="62"/>
      <c r="C50" s="5"/>
      <c r="D50" s="26"/>
      <c r="E50" s="26"/>
      <c r="F50" s="2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25">
      <c r="A51" s="5"/>
      <c r="B51" s="62"/>
      <c r="C51" s="5"/>
      <c r="D51" s="26"/>
      <c r="E51" s="26"/>
      <c r="F51" s="2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25">
      <c r="A52" s="5"/>
      <c r="B52" s="62"/>
      <c r="C52" s="5"/>
      <c r="D52" s="26"/>
      <c r="E52" s="26"/>
      <c r="F52" s="2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25">
      <c r="A53" s="5"/>
      <c r="B53" s="62"/>
      <c r="C53" s="5"/>
      <c r="D53" s="26"/>
      <c r="E53" s="26"/>
      <c r="F53" s="2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25">
      <c r="A54" s="5"/>
      <c r="B54" s="62"/>
      <c r="C54" s="5"/>
      <c r="D54" s="26"/>
      <c r="E54" s="26"/>
      <c r="F54" s="2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25">
      <c r="A55" s="5"/>
      <c r="B55" s="62"/>
      <c r="C55" s="5"/>
      <c r="D55" s="26"/>
      <c r="E55" s="26"/>
      <c r="F55" s="2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25">
      <c r="A56" s="5"/>
      <c r="B56" s="62"/>
      <c r="C56" s="5"/>
      <c r="D56" s="26"/>
      <c r="E56" s="26"/>
      <c r="F56" s="2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25">
      <c r="A57" s="5"/>
      <c r="B57" s="62"/>
      <c r="C57" s="5"/>
      <c r="D57" s="26"/>
      <c r="E57" s="26"/>
      <c r="F57" s="2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25">
      <c r="A58" s="5"/>
      <c r="B58" s="62"/>
      <c r="C58" s="5"/>
      <c r="D58" s="26"/>
      <c r="E58" s="26"/>
      <c r="F58" s="2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25">
      <c r="A59" s="5"/>
      <c r="B59" s="62"/>
      <c r="C59" s="5"/>
      <c r="D59" s="26"/>
      <c r="E59" s="26"/>
      <c r="F59" s="2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25">
      <c r="A60" s="5"/>
      <c r="B60" s="62"/>
      <c r="C60" s="5"/>
      <c r="D60" s="26"/>
      <c r="E60" s="26"/>
      <c r="F60" s="2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25">
      <c r="A61" s="5"/>
      <c r="B61" s="62"/>
      <c r="C61" s="5"/>
      <c r="D61" s="26"/>
      <c r="E61" s="26"/>
      <c r="F61" s="2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25">
      <c r="A62" s="5"/>
      <c r="B62" s="62"/>
      <c r="C62" s="5"/>
      <c r="D62" s="26"/>
      <c r="E62" s="26"/>
      <c r="F62" s="2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25">
      <c r="A63" s="5"/>
      <c r="B63" s="62"/>
      <c r="C63" s="5"/>
      <c r="D63" s="26"/>
      <c r="E63" s="26"/>
      <c r="F63" s="2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25">
      <c r="A64" s="5"/>
      <c r="B64" s="62"/>
      <c r="C64" s="5"/>
      <c r="D64" s="26"/>
      <c r="E64" s="26"/>
      <c r="F64" s="2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25">
      <c r="A65" s="5"/>
      <c r="B65" s="62"/>
      <c r="C65" s="5"/>
      <c r="D65" s="26"/>
      <c r="E65" s="26"/>
      <c r="F65" s="2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25">
      <c r="A66" s="5"/>
      <c r="B66" s="62"/>
      <c r="C66" s="5"/>
      <c r="D66" s="26"/>
      <c r="E66" s="26"/>
      <c r="F66" s="2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25">
      <c r="A67" s="5"/>
      <c r="B67" s="62"/>
      <c r="C67" s="5"/>
      <c r="D67" s="26"/>
      <c r="E67" s="26"/>
      <c r="F67" s="2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25">
      <c r="A68" s="5"/>
      <c r="B68" s="62"/>
      <c r="C68" s="5"/>
      <c r="D68" s="26"/>
      <c r="E68" s="26"/>
      <c r="F68" s="2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25">
      <c r="A69" s="5"/>
      <c r="B69" s="62"/>
      <c r="C69" s="5"/>
      <c r="D69" s="26"/>
      <c r="E69" s="26"/>
      <c r="F69" s="2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25">
      <c r="A70" s="5"/>
      <c r="B70" s="62"/>
      <c r="C70" s="5"/>
      <c r="D70" s="26"/>
      <c r="E70" s="26"/>
      <c r="F70" s="2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25">
      <c r="A71" s="5"/>
      <c r="B71" s="62"/>
      <c r="C71" s="5"/>
      <c r="D71" s="26"/>
      <c r="E71" s="26"/>
      <c r="F71" s="2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25">
      <c r="A72" s="5"/>
      <c r="B72" s="62"/>
      <c r="C72" s="5"/>
      <c r="D72" s="26"/>
      <c r="E72" s="26"/>
      <c r="F72" s="2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25">
      <c r="A73" s="5"/>
      <c r="B73" s="62"/>
      <c r="C73" s="5"/>
      <c r="D73" s="26"/>
      <c r="E73" s="26"/>
      <c r="F73" s="2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25">
      <c r="A74" s="5"/>
      <c r="B74" s="62"/>
      <c r="C74" s="5"/>
      <c r="D74" s="26"/>
      <c r="E74" s="26"/>
      <c r="F74" s="2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25">
      <c r="A75" s="5"/>
      <c r="B75" s="62"/>
      <c r="C75" s="5"/>
      <c r="D75" s="26"/>
      <c r="E75" s="26"/>
      <c r="F75" s="2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25">
      <c r="A76" s="5"/>
      <c r="B76" s="62"/>
      <c r="C76" s="5"/>
      <c r="D76" s="26"/>
      <c r="E76" s="26"/>
      <c r="F76" s="2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25">
      <c r="A77" s="5"/>
      <c r="B77" s="62"/>
      <c r="C77" s="5"/>
      <c r="D77" s="26"/>
      <c r="E77" s="26"/>
      <c r="F77" s="2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25">
      <c r="A78" s="5"/>
      <c r="B78" s="62"/>
      <c r="C78" s="5"/>
      <c r="D78" s="26"/>
      <c r="E78" s="26"/>
      <c r="F78" s="2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25">
      <c r="A79" s="5"/>
      <c r="B79" s="62"/>
      <c r="C79" s="5"/>
      <c r="D79" s="26"/>
      <c r="E79" s="26"/>
      <c r="F79" s="2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25">
      <c r="A80" s="5"/>
      <c r="B80" s="62"/>
      <c r="C80" s="5"/>
      <c r="D80" s="26"/>
      <c r="E80" s="26"/>
      <c r="F80" s="2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25">
      <c r="A81" s="5"/>
      <c r="B81" s="62"/>
      <c r="C81" s="5"/>
      <c r="D81" s="26"/>
      <c r="E81" s="26"/>
      <c r="F81" s="2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25">
      <c r="A82" s="5"/>
      <c r="B82" s="62"/>
      <c r="C82" s="5"/>
      <c r="D82" s="26"/>
      <c r="E82" s="26"/>
      <c r="F82" s="2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25">
      <c r="A83" s="5"/>
      <c r="B83" s="62"/>
      <c r="C83" s="5"/>
      <c r="D83" s="26"/>
      <c r="E83" s="26"/>
      <c r="F83" s="2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25">
      <c r="A84" s="5"/>
      <c r="B84" s="62"/>
      <c r="C84" s="5"/>
      <c r="D84" s="26"/>
      <c r="E84" s="26"/>
      <c r="F84" s="2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25">
      <c r="A85" s="5"/>
      <c r="B85" s="62"/>
      <c r="C85" s="5"/>
      <c r="D85" s="26"/>
      <c r="E85" s="26"/>
      <c r="F85" s="2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25">
      <c r="A86" s="5"/>
      <c r="B86" s="62"/>
      <c r="C86" s="5"/>
      <c r="D86" s="26"/>
      <c r="E86" s="26"/>
      <c r="F86" s="2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25">
      <c r="A87" s="5"/>
      <c r="B87" s="62"/>
      <c r="C87" s="5"/>
      <c r="D87" s="26"/>
      <c r="E87" s="26"/>
      <c r="F87" s="26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25">
      <c r="A88" s="5"/>
      <c r="B88" s="62"/>
      <c r="C88" s="5"/>
      <c r="D88" s="26"/>
      <c r="E88" s="26"/>
      <c r="F88" s="2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25">
      <c r="A89" s="5"/>
      <c r="B89" s="62"/>
      <c r="C89" s="5"/>
      <c r="D89" s="26"/>
      <c r="E89" s="26"/>
      <c r="F89" s="2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25">
      <c r="A90" s="5"/>
      <c r="B90" s="62"/>
      <c r="C90" s="5"/>
      <c r="D90" s="26"/>
      <c r="E90" s="26"/>
      <c r="F90" s="2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25">
      <c r="A91" s="5"/>
      <c r="B91" s="62"/>
      <c r="C91" s="5"/>
      <c r="D91" s="26"/>
      <c r="E91" s="26"/>
      <c r="F91" s="26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25">
      <c r="A92" s="5"/>
      <c r="B92" s="62"/>
      <c r="C92" s="5"/>
      <c r="D92" s="26"/>
      <c r="E92" s="26"/>
      <c r="F92" s="26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25">
      <c r="A93" s="5"/>
      <c r="B93" s="62"/>
      <c r="C93" s="5"/>
      <c r="D93" s="26"/>
      <c r="E93" s="26"/>
      <c r="F93" s="2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25">
      <c r="A94" s="5"/>
      <c r="B94" s="62"/>
      <c r="C94" s="5"/>
      <c r="D94" s="26"/>
      <c r="E94" s="26"/>
      <c r="F94" s="2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25">
      <c r="A95" s="5"/>
      <c r="B95" s="62"/>
      <c r="C95" s="5"/>
      <c r="D95" s="26"/>
      <c r="E95" s="26"/>
      <c r="F95" s="26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25">
      <c r="A96" s="5"/>
      <c r="B96" s="62"/>
      <c r="C96" s="5"/>
      <c r="D96" s="26"/>
      <c r="E96" s="26"/>
      <c r="F96" s="2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25">
      <c r="A97" s="5"/>
      <c r="B97" s="62"/>
      <c r="C97" s="5"/>
      <c r="D97" s="26"/>
      <c r="E97" s="26"/>
      <c r="F97" s="2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25">
      <c r="A98" s="5"/>
      <c r="B98" s="62"/>
      <c r="C98" s="5"/>
      <c r="D98" s="26"/>
      <c r="E98" s="26"/>
      <c r="F98" s="26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25">
      <c r="A99" s="5"/>
      <c r="B99" s="62"/>
      <c r="C99" s="5"/>
      <c r="D99" s="26"/>
      <c r="E99" s="26"/>
      <c r="F99" s="2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25">
      <c r="A100" s="5"/>
      <c r="B100" s="62"/>
      <c r="C100" s="5"/>
      <c r="D100" s="26"/>
      <c r="E100" s="26"/>
      <c r="F100" s="26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25">
      <c r="A101" s="5"/>
      <c r="B101" s="62"/>
      <c r="C101" s="5"/>
      <c r="D101" s="26"/>
      <c r="E101" s="26"/>
      <c r="F101" s="26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25">
      <c r="A102" s="5"/>
      <c r="B102" s="62"/>
      <c r="C102" s="5"/>
      <c r="D102" s="26"/>
      <c r="E102" s="26"/>
      <c r="F102" s="2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25">
      <c r="A103" s="5"/>
      <c r="B103" s="62"/>
      <c r="C103" s="5"/>
      <c r="D103" s="26"/>
      <c r="E103" s="26"/>
      <c r="F103" s="2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25">
      <c r="A104" s="5"/>
      <c r="B104" s="62"/>
      <c r="C104" s="5"/>
      <c r="D104" s="26"/>
      <c r="E104" s="26"/>
      <c r="F104" s="26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25">
      <c r="A105" s="5"/>
      <c r="B105" s="62"/>
      <c r="C105" s="5"/>
      <c r="D105" s="26"/>
      <c r="E105" s="26"/>
      <c r="F105" s="26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25">
      <c r="A106" s="5"/>
      <c r="B106" s="62"/>
      <c r="C106" s="5"/>
      <c r="D106" s="26"/>
      <c r="E106" s="26"/>
      <c r="F106" s="26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25">
      <c r="A107" s="5"/>
      <c r="B107" s="62"/>
      <c r="C107" s="5"/>
      <c r="D107" s="26"/>
      <c r="E107" s="26"/>
      <c r="F107" s="26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25">
      <c r="A108" s="5"/>
      <c r="B108" s="62"/>
      <c r="C108" s="5"/>
      <c r="D108" s="26"/>
      <c r="E108" s="26"/>
      <c r="F108" s="26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25">
      <c r="A109" s="5"/>
      <c r="B109" s="62"/>
      <c r="C109" s="5"/>
      <c r="D109" s="26"/>
      <c r="E109" s="26"/>
      <c r="F109" s="26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25">
      <c r="A110" s="5"/>
      <c r="B110" s="62"/>
      <c r="C110" s="5"/>
      <c r="D110" s="26"/>
      <c r="E110" s="26"/>
      <c r="F110" s="26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25">
      <c r="A111" s="5"/>
      <c r="B111" s="62"/>
      <c r="C111" s="5"/>
      <c r="D111" s="26"/>
      <c r="E111" s="26"/>
      <c r="F111" s="2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25">
      <c r="A112" s="5"/>
      <c r="B112" s="62"/>
      <c r="C112" s="5"/>
      <c r="D112" s="26"/>
      <c r="E112" s="26"/>
      <c r="F112" s="26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25">
      <c r="A113" s="5"/>
      <c r="B113" s="62"/>
      <c r="C113" s="5"/>
      <c r="D113" s="26"/>
      <c r="E113" s="26"/>
      <c r="F113" s="26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25">
      <c r="A114" s="5"/>
      <c r="B114" s="62"/>
      <c r="C114" s="5"/>
      <c r="D114" s="26"/>
      <c r="E114" s="26"/>
      <c r="F114" s="2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25">
      <c r="A115" s="5"/>
      <c r="B115" s="62"/>
      <c r="C115" s="5"/>
      <c r="D115" s="26"/>
      <c r="E115" s="26"/>
      <c r="F115" s="2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25">
      <c r="A116" s="5"/>
      <c r="B116" s="62"/>
      <c r="C116" s="5"/>
      <c r="D116" s="26"/>
      <c r="E116" s="26"/>
      <c r="F116" s="2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25">
      <c r="A117" s="5"/>
      <c r="B117" s="62"/>
      <c r="C117" s="5"/>
      <c r="D117" s="26"/>
      <c r="E117" s="26"/>
      <c r="F117" s="26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25">
      <c r="A118" s="5"/>
      <c r="B118" s="62"/>
      <c r="C118" s="5"/>
      <c r="D118" s="26"/>
      <c r="E118" s="26"/>
      <c r="F118" s="26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25">
      <c r="A119" s="5"/>
      <c r="B119" s="62"/>
      <c r="C119" s="5"/>
      <c r="D119" s="26"/>
      <c r="E119" s="26"/>
      <c r="F119" s="26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25">
      <c r="A120" s="5"/>
      <c r="B120" s="62"/>
      <c r="C120" s="5"/>
      <c r="D120" s="26"/>
      <c r="E120" s="26"/>
      <c r="F120" s="26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25">
      <c r="A121" s="5"/>
      <c r="B121" s="62"/>
      <c r="C121" s="5"/>
      <c r="D121" s="26"/>
      <c r="E121" s="26"/>
      <c r="F121" s="26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25">
      <c r="A122" s="5"/>
      <c r="B122" s="62"/>
      <c r="C122" s="5"/>
      <c r="D122" s="26"/>
      <c r="E122" s="26"/>
      <c r="F122" s="26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25">
      <c r="A123" s="5"/>
      <c r="B123" s="62"/>
      <c r="C123" s="5"/>
      <c r="D123" s="26"/>
      <c r="E123" s="26"/>
      <c r="F123" s="26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25">
      <c r="A124" s="5"/>
      <c r="B124" s="62"/>
      <c r="C124" s="5"/>
      <c r="D124" s="26"/>
      <c r="E124" s="26"/>
      <c r="F124" s="26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25">
      <c r="A125" s="5"/>
      <c r="B125" s="62"/>
      <c r="C125" s="5"/>
      <c r="D125" s="26"/>
      <c r="E125" s="26"/>
      <c r="F125" s="26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25">
      <c r="A126" s="5"/>
      <c r="B126" s="62"/>
      <c r="C126" s="5"/>
      <c r="D126" s="26"/>
      <c r="E126" s="26"/>
      <c r="F126" s="26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25">
      <c r="A127" s="5"/>
      <c r="B127" s="62"/>
      <c r="C127" s="5"/>
      <c r="D127" s="26"/>
      <c r="E127" s="26"/>
      <c r="F127" s="26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25">
      <c r="A128" s="5"/>
      <c r="B128" s="62"/>
      <c r="C128" s="5"/>
      <c r="D128" s="26"/>
      <c r="E128" s="26"/>
      <c r="F128" s="26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25">
      <c r="A129" s="5"/>
      <c r="B129" s="62"/>
      <c r="C129" s="5"/>
      <c r="D129" s="26"/>
      <c r="E129" s="26"/>
      <c r="F129" s="26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25">
      <c r="A130" s="5"/>
      <c r="B130" s="62"/>
      <c r="C130" s="5"/>
      <c r="D130" s="26"/>
      <c r="E130" s="26"/>
      <c r="F130" s="26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25">
      <c r="A131" s="5"/>
      <c r="B131" s="62"/>
      <c r="C131" s="5"/>
      <c r="D131" s="26"/>
      <c r="E131" s="26"/>
      <c r="F131" s="26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25">
      <c r="A132" s="5"/>
      <c r="B132" s="62"/>
      <c r="C132" s="5"/>
      <c r="D132" s="26"/>
      <c r="E132" s="26"/>
      <c r="F132" s="26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25">
      <c r="A133" s="5"/>
      <c r="B133" s="62"/>
      <c r="C133" s="5"/>
      <c r="D133" s="26"/>
      <c r="E133" s="26"/>
      <c r="F133" s="26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25">
      <c r="A134" s="5"/>
      <c r="B134" s="62"/>
      <c r="C134" s="5"/>
      <c r="D134" s="26"/>
      <c r="E134" s="26"/>
      <c r="F134" s="26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25">
      <c r="A135" s="5"/>
      <c r="B135" s="62"/>
      <c r="C135" s="5"/>
      <c r="D135" s="26"/>
      <c r="E135" s="26"/>
      <c r="F135" s="26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25">
      <c r="A136" s="5"/>
      <c r="B136" s="62"/>
      <c r="C136" s="5"/>
      <c r="D136" s="26"/>
      <c r="E136" s="26"/>
      <c r="F136" s="26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25">
      <c r="A137" s="5"/>
      <c r="B137" s="62"/>
      <c r="C137" s="5"/>
      <c r="D137" s="26"/>
      <c r="E137" s="26"/>
      <c r="F137" s="26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25">
      <c r="A138" s="5"/>
      <c r="B138" s="62"/>
      <c r="C138" s="5"/>
      <c r="D138" s="26"/>
      <c r="E138" s="26"/>
      <c r="F138" s="26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25">
      <c r="A139" s="5"/>
      <c r="B139" s="62"/>
      <c r="C139" s="5"/>
      <c r="D139" s="26"/>
      <c r="E139" s="26"/>
      <c r="F139" s="26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25">
      <c r="A140" s="5"/>
      <c r="B140" s="62"/>
      <c r="C140" s="5"/>
      <c r="D140" s="26"/>
      <c r="E140" s="26"/>
      <c r="F140" s="26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25">
      <c r="A141" s="5"/>
      <c r="B141" s="62"/>
      <c r="C141" s="5"/>
      <c r="D141" s="26"/>
      <c r="E141" s="26"/>
      <c r="F141" s="26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25">
      <c r="A142" s="5"/>
      <c r="B142" s="62"/>
      <c r="C142" s="5"/>
      <c r="D142" s="26"/>
      <c r="E142" s="26"/>
      <c r="F142" s="26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25">
      <c r="A143" s="5"/>
      <c r="B143" s="62"/>
      <c r="C143" s="5"/>
      <c r="D143" s="26"/>
      <c r="E143" s="26"/>
      <c r="F143" s="26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25">
      <c r="A144" s="5"/>
      <c r="B144" s="62"/>
      <c r="C144" s="5"/>
      <c r="D144" s="26"/>
      <c r="E144" s="26"/>
      <c r="F144" s="26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25">
      <c r="A145" s="5"/>
      <c r="B145" s="62"/>
      <c r="C145" s="5"/>
      <c r="D145" s="26"/>
      <c r="E145" s="26"/>
      <c r="F145" s="26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25">
      <c r="A146" s="5"/>
      <c r="B146" s="62"/>
      <c r="C146" s="5"/>
      <c r="D146" s="26"/>
      <c r="E146" s="26"/>
      <c r="F146" s="26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25">
      <c r="A147" s="5"/>
      <c r="B147" s="62"/>
      <c r="C147" s="5"/>
      <c r="D147" s="26"/>
      <c r="E147" s="26"/>
      <c r="F147" s="26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25">
      <c r="A148" s="5"/>
      <c r="B148" s="62"/>
      <c r="C148" s="5"/>
      <c r="D148" s="26"/>
      <c r="E148" s="26"/>
      <c r="F148" s="26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25">
      <c r="A149" s="5"/>
      <c r="B149" s="62"/>
      <c r="C149" s="5"/>
      <c r="D149" s="26"/>
      <c r="E149" s="26"/>
      <c r="F149" s="26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25">
      <c r="A150" s="5"/>
      <c r="B150" s="62"/>
      <c r="C150" s="5"/>
      <c r="D150" s="26"/>
      <c r="E150" s="26"/>
      <c r="F150" s="26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25">
      <c r="A151" s="5"/>
      <c r="B151" s="62"/>
      <c r="C151" s="5"/>
      <c r="D151" s="26"/>
      <c r="E151" s="26"/>
      <c r="F151" s="26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25">
      <c r="A152" s="5"/>
      <c r="B152" s="62"/>
      <c r="C152" s="5"/>
      <c r="D152" s="26"/>
      <c r="E152" s="26"/>
      <c r="F152" s="26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25">
      <c r="A153" s="5"/>
      <c r="B153" s="62"/>
      <c r="C153" s="5"/>
      <c r="D153" s="26"/>
      <c r="E153" s="26"/>
      <c r="F153" s="26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25">
      <c r="A154" s="5"/>
      <c r="B154" s="62"/>
      <c r="C154" s="5"/>
      <c r="D154" s="26"/>
      <c r="E154" s="26"/>
      <c r="F154" s="26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25">
      <c r="A155" s="5"/>
      <c r="B155" s="62"/>
      <c r="C155" s="5"/>
      <c r="D155" s="26"/>
      <c r="E155" s="26"/>
      <c r="F155" s="26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25">
      <c r="A156" s="5"/>
      <c r="B156" s="62"/>
      <c r="C156" s="5"/>
      <c r="D156" s="26"/>
      <c r="E156" s="26"/>
      <c r="F156" s="26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25">
      <c r="A157" s="5"/>
      <c r="B157" s="62"/>
      <c r="C157" s="5"/>
      <c r="D157" s="26"/>
      <c r="E157" s="26"/>
      <c r="F157" s="26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25">
      <c r="A158" s="5"/>
      <c r="B158" s="62"/>
      <c r="C158" s="5"/>
      <c r="D158" s="26"/>
      <c r="E158" s="26"/>
      <c r="F158" s="26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25">
      <c r="A159" s="5"/>
      <c r="B159" s="62"/>
      <c r="C159" s="5"/>
      <c r="D159" s="26"/>
      <c r="E159" s="26"/>
      <c r="F159" s="26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25">
      <c r="A160" s="5"/>
      <c r="B160" s="62"/>
      <c r="C160" s="5"/>
      <c r="D160" s="26"/>
      <c r="E160" s="26"/>
      <c r="F160" s="26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25">
      <c r="A161" s="5"/>
      <c r="B161" s="62"/>
      <c r="C161" s="5"/>
      <c r="D161" s="26"/>
      <c r="E161" s="26"/>
      <c r="F161" s="26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25">
      <c r="A162" s="5"/>
      <c r="B162" s="62"/>
      <c r="C162" s="5"/>
      <c r="D162" s="26"/>
      <c r="E162" s="26"/>
      <c r="F162" s="26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25">
      <c r="A163" s="5"/>
      <c r="B163" s="62"/>
      <c r="C163" s="5"/>
      <c r="D163" s="26"/>
      <c r="E163" s="26"/>
      <c r="F163" s="26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25">
      <c r="A164" s="5"/>
      <c r="B164" s="62"/>
      <c r="C164" s="5"/>
      <c r="D164" s="26"/>
      <c r="E164" s="26"/>
      <c r="F164" s="26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25">
      <c r="A165" s="5"/>
      <c r="B165" s="62"/>
      <c r="C165" s="5"/>
      <c r="D165" s="26"/>
      <c r="E165" s="26"/>
      <c r="F165" s="26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25">
      <c r="A166" s="5"/>
      <c r="B166" s="62"/>
      <c r="C166" s="5"/>
      <c r="D166" s="26"/>
      <c r="E166" s="26"/>
      <c r="F166" s="26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25">
      <c r="A167" s="5"/>
      <c r="B167" s="62"/>
      <c r="C167" s="5"/>
      <c r="D167" s="26"/>
      <c r="E167" s="26"/>
      <c r="F167" s="26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25">
      <c r="A168" s="5"/>
      <c r="B168" s="62"/>
      <c r="C168" s="5"/>
      <c r="D168" s="26"/>
      <c r="E168" s="26"/>
      <c r="F168" s="26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25">
      <c r="A169" s="5"/>
      <c r="B169" s="62"/>
      <c r="C169" s="5"/>
      <c r="D169" s="26"/>
      <c r="E169" s="26"/>
      <c r="F169" s="26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25">
      <c r="A170" s="5"/>
      <c r="B170" s="62"/>
      <c r="C170" s="5"/>
      <c r="D170" s="26"/>
      <c r="E170" s="26"/>
      <c r="F170" s="26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25">
      <c r="A171" s="5"/>
      <c r="B171" s="62"/>
      <c r="C171" s="5"/>
      <c r="D171" s="26"/>
      <c r="E171" s="26"/>
      <c r="F171" s="26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25">
      <c r="A172" s="5"/>
      <c r="B172" s="62"/>
      <c r="C172" s="5"/>
      <c r="D172" s="26"/>
      <c r="E172" s="26"/>
      <c r="F172" s="26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25">
      <c r="A173" s="5"/>
      <c r="B173" s="62"/>
      <c r="C173" s="5"/>
      <c r="D173" s="26"/>
      <c r="E173" s="26"/>
      <c r="F173" s="26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25">
      <c r="A174" s="5"/>
      <c r="B174" s="62"/>
      <c r="C174" s="5"/>
      <c r="D174" s="26"/>
      <c r="E174" s="26"/>
      <c r="F174" s="26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25">
      <c r="A175" s="5"/>
      <c r="B175" s="62"/>
      <c r="C175" s="5"/>
      <c r="D175" s="26"/>
      <c r="E175" s="26"/>
      <c r="F175" s="26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25">
      <c r="A176" s="5"/>
      <c r="B176" s="62"/>
      <c r="C176" s="5"/>
      <c r="D176" s="26"/>
      <c r="E176" s="26"/>
      <c r="F176" s="26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25">
      <c r="A177" s="5"/>
      <c r="B177" s="62"/>
      <c r="C177" s="5"/>
      <c r="D177" s="26"/>
      <c r="E177" s="26"/>
      <c r="F177" s="26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25">
      <c r="A178" s="5"/>
      <c r="B178" s="62"/>
      <c r="C178" s="5"/>
      <c r="D178" s="26"/>
      <c r="E178" s="26"/>
      <c r="F178" s="26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25">
      <c r="A179" s="5"/>
      <c r="B179" s="62"/>
      <c r="C179" s="5"/>
      <c r="D179" s="26"/>
      <c r="E179" s="26"/>
      <c r="F179" s="26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25">
      <c r="A180" s="5"/>
      <c r="B180" s="62"/>
      <c r="C180" s="5"/>
      <c r="D180" s="26"/>
      <c r="E180" s="26"/>
      <c r="F180" s="26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25">
      <c r="A181" s="5"/>
      <c r="B181" s="62"/>
      <c r="C181" s="5"/>
      <c r="D181" s="26"/>
      <c r="E181" s="26"/>
      <c r="F181" s="26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25">
      <c r="A182" s="5"/>
      <c r="B182" s="62"/>
      <c r="C182" s="5"/>
      <c r="D182" s="26"/>
      <c r="E182" s="26"/>
      <c r="F182" s="26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25">
      <c r="A183" s="5"/>
      <c r="B183" s="62"/>
      <c r="C183" s="5"/>
      <c r="D183" s="26"/>
      <c r="E183" s="26"/>
      <c r="F183" s="26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25">
      <c r="A184" s="5"/>
      <c r="B184" s="62"/>
      <c r="C184" s="5"/>
      <c r="D184" s="26"/>
      <c r="E184" s="26"/>
      <c r="F184" s="26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25">
      <c r="A185" s="5"/>
      <c r="B185" s="62"/>
      <c r="C185" s="5"/>
      <c r="D185" s="26"/>
      <c r="E185" s="26"/>
      <c r="F185" s="26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25">
      <c r="A186" s="5"/>
      <c r="B186" s="62"/>
      <c r="C186" s="5"/>
      <c r="D186" s="26"/>
      <c r="E186" s="26"/>
      <c r="F186" s="26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25">
      <c r="A187" s="5"/>
      <c r="B187" s="62"/>
      <c r="C187" s="5"/>
      <c r="D187" s="26"/>
      <c r="E187" s="26"/>
      <c r="F187" s="26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25">
      <c r="A188" s="5"/>
      <c r="B188" s="62"/>
      <c r="C188" s="5"/>
      <c r="D188" s="26"/>
      <c r="E188" s="26"/>
      <c r="F188" s="26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25">
      <c r="A189" s="5"/>
      <c r="B189" s="62"/>
      <c r="C189" s="5"/>
      <c r="D189" s="26"/>
      <c r="E189" s="26"/>
      <c r="F189" s="26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25">
      <c r="A190" s="5"/>
      <c r="B190" s="62"/>
      <c r="C190" s="5"/>
      <c r="D190" s="26"/>
      <c r="E190" s="26"/>
      <c r="F190" s="26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25">
      <c r="A191" s="5"/>
      <c r="B191" s="62"/>
      <c r="C191" s="5"/>
      <c r="D191" s="26"/>
      <c r="E191" s="26"/>
      <c r="F191" s="26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25">
      <c r="A192" s="5"/>
      <c r="B192" s="62"/>
      <c r="C192" s="5"/>
      <c r="D192" s="26"/>
      <c r="E192" s="26"/>
      <c r="F192" s="26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25">
      <c r="A193" s="5"/>
      <c r="B193" s="62"/>
      <c r="C193" s="5"/>
      <c r="D193" s="26"/>
      <c r="E193" s="26"/>
      <c r="F193" s="26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25">
      <c r="A194" s="5"/>
      <c r="B194" s="62"/>
      <c r="C194" s="5"/>
      <c r="D194" s="26"/>
      <c r="E194" s="26"/>
      <c r="F194" s="26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25">
      <c r="A195" s="5"/>
      <c r="B195" s="62"/>
      <c r="C195" s="5"/>
      <c r="D195" s="26"/>
      <c r="E195" s="26"/>
      <c r="F195" s="26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25">
      <c r="A196" s="5"/>
      <c r="B196" s="62"/>
      <c r="C196" s="5"/>
      <c r="D196" s="26"/>
      <c r="E196" s="26"/>
      <c r="F196" s="26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25">
      <c r="A197" s="5"/>
      <c r="B197" s="62"/>
      <c r="C197" s="5"/>
      <c r="D197" s="26"/>
      <c r="E197" s="26"/>
      <c r="F197" s="26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25">
      <c r="A198" s="5"/>
      <c r="B198" s="62"/>
      <c r="C198" s="5"/>
      <c r="D198" s="26"/>
      <c r="E198" s="26"/>
      <c r="F198" s="26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25">
      <c r="A199" s="5"/>
      <c r="B199" s="62"/>
      <c r="C199" s="5"/>
      <c r="D199" s="26"/>
      <c r="E199" s="26"/>
      <c r="F199" s="26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25">
      <c r="A200" s="5"/>
      <c r="B200" s="62"/>
      <c r="C200" s="5"/>
      <c r="D200" s="26"/>
      <c r="E200" s="26"/>
      <c r="F200" s="26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25">
      <c r="A201" s="5"/>
      <c r="B201" s="62"/>
      <c r="C201" s="5"/>
      <c r="D201" s="26"/>
      <c r="E201" s="26"/>
      <c r="F201" s="26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25">
      <c r="A202" s="5"/>
      <c r="B202" s="62"/>
      <c r="C202" s="5"/>
      <c r="D202" s="26"/>
      <c r="E202" s="26"/>
      <c r="F202" s="26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25">
      <c r="A203" s="5"/>
      <c r="B203" s="62"/>
      <c r="C203" s="5"/>
      <c r="D203" s="26"/>
      <c r="E203" s="26"/>
      <c r="F203" s="26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25">
      <c r="A204" s="5"/>
      <c r="B204" s="62"/>
      <c r="C204" s="5"/>
      <c r="D204" s="26"/>
      <c r="E204" s="26"/>
      <c r="F204" s="26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25">
      <c r="A205" s="5"/>
      <c r="B205" s="62"/>
      <c r="C205" s="5"/>
      <c r="D205" s="26"/>
      <c r="E205" s="26"/>
      <c r="F205" s="26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25">
      <c r="A206" s="5"/>
      <c r="B206" s="62"/>
      <c r="C206" s="5"/>
      <c r="D206" s="26"/>
      <c r="E206" s="26"/>
      <c r="F206" s="26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25">
      <c r="A207" s="5"/>
      <c r="B207" s="62"/>
      <c r="C207" s="5"/>
      <c r="D207" s="26"/>
      <c r="E207" s="26"/>
      <c r="F207" s="2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25">
      <c r="A208" s="5"/>
      <c r="B208" s="62"/>
      <c r="C208" s="5"/>
      <c r="D208" s="26"/>
      <c r="E208" s="26"/>
      <c r="F208" s="26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25">
      <c r="A209" s="5"/>
      <c r="B209" s="62"/>
      <c r="C209" s="5"/>
      <c r="D209" s="26"/>
      <c r="E209" s="26"/>
      <c r="F209" s="26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25">
      <c r="A210" s="5"/>
      <c r="B210" s="62"/>
      <c r="C210" s="5"/>
      <c r="D210" s="26"/>
      <c r="E210" s="26"/>
      <c r="F210" s="26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25">
      <c r="A211" s="5"/>
      <c r="B211" s="62"/>
      <c r="C211" s="5"/>
      <c r="D211" s="26"/>
      <c r="E211" s="26"/>
      <c r="F211" s="26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25">
      <c r="A212" s="5"/>
      <c r="B212" s="62"/>
      <c r="C212" s="5"/>
      <c r="D212" s="26"/>
      <c r="E212" s="26"/>
      <c r="F212" s="2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25">
      <c r="A213" s="5"/>
      <c r="B213" s="62"/>
      <c r="C213" s="5"/>
      <c r="D213" s="26"/>
      <c r="E213" s="26"/>
      <c r="F213" s="26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25">
      <c r="A214" s="5"/>
      <c r="B214" s="62"/>
      <c r="C214" s="5"/>
      <c r="D214" s="26"/>
      <c r="E214" s="26"/>
      <c r="F214" s="2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25">
      <c r="A215" s="5"/>
      <c r="B215" s="62"/>
      <c r="C215" s="5"/>
      <c r="D215" s="26"/>
      <c r="E215" s="26"/>
      <c r="F215" s="26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25">
      <c r="A216" s="5"/>
      <c r="B216" s="62"/>
      <c r="C216" s="5"/>
      <c r="D216" s="26"/>
      <c r="E216" s="26"/>
      <c r="F216" s="26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25">
      <c r="A217" s="5"/>
      <c r="B217" s="62"/>
      <c r="C217" s="5"/>
      <c r="D217" s="26"/>
      <c r="E217" s="26"/>
      <c r="F217" s="26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25">
      <c r="A218" s="5"/>
      <c r="B218" s="62"/>
      <c r="C218" s="5"/>
      <c r="D218" s="26"/>
      <c r="E218" s="26"/>
      <c r="F218" s="26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25">
      <c r="A219" s="5"/>
      <c r="B219" s="62"/>
      <c r="C219" s="5"/>
      <c r="D219" s="26"/>
      <c r="E219" s="26"/>
      <c r="F219" s="26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25">
      <c r="A220" s="5"/>
      <c r="B220" s="62"/>
      <c r="C220" s="5"/>
      <c r="D220" s="26"/>
      <c r="E220" s="26"/>
      <c r="F220" s="26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8D08D"/>
  </sheetPr>
  <dimension ref="A1:Z220"/>
  <sheetViews>
    <sheetView tabSelected="1" workbookViewId="0">
      <selection activeCell="J17" sqref="J17"/>
    </sheetView>
  </sheetViews>
  <sheetFormatPr defaultColWidth="14.42578125" defaultRowHeight="15" customHeight="1" x14ac:dyDescent="0.25"/>
  <cols>
    <col min="1" max="1" width="2.85546875" customWidth="1"/>
    <col min="2" max="2" width="8.85546875" customWidth="1"/>
    <col min="3" max="4" width="10" customWidth="1"/>
    <col min="5" max="5" width="9.5703125" customWidth="1"/>
    <col min="6" max="26" width="8.85546875" customWidth="1"/>
  </cols>
  <sheetData>
    <row r="1" spans="1:26" ht="2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 x14ac:dyDescent="0.25">
      <c r="A2" s="22"/>
      <c r="B2" s="73" t="s">
        <v>101</v>
      </c>
      <c r="C2" s="74" t="s">
        <v>102</v>
      </c>
      <c r="D2" s="74" t="s">
        <v>103</v>
      </c>
      <c r="E2" s="75" t="s">
        <v>104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1" customHeight="1" x14ac:dyDescent="0.25">
      <c r="A3" s="5"/>
      <c r="B3" s="76">
        <v>2026</v>
      </c>
      <c r="C3" s="77">
        <f>Profit_Loss!D5</f>
        <v>102930</v>
      </c>
      <c r="D3" s="77">
        <f>Profit_Loss!D9+Profit_Loss!D13+SUM(Profit_Loss!D14:D16)</f>
        <v>91849.456999999995</v>
      </c>
      <c r="E3" s="78">
        <f>C3-D3</f>
        <v>11080.543000000005</v>
      </c>
      <c r="F3" s="5"/>
      <c r="G3" s="5"/>
      <c r="H3" s="5"/>
      <c r="I3" s="5"/>
      <c r="J3" s="122" t="s">
        <v>105</v>
      </c>
      <c r="K3" s="123"/>
      <c r="L3" s="123"/>
      <c r="M3" s="123"/>
      <c r="N3" s="12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1" customHeight="1" x14ac:dyDescent="0.25">
      <c r="A4" s="5"/>
      <c r="B4" s="76">
        <f>B3+1</f>
        <v>2027</v>
      </c>
      <c r="C4" s="77">
        <f>Profit_Loss!E5</f>
        <v>138517.5</v>
      </c>
      <c r="D4" s="77">
        <f>Profit_Loss!E9+Profit_Loss!E13+SUM(Profit_Loss!E14:E16)</f>
        <v>122659.73075</v>
      </c>
      <c r="E4" s="78">
        <f>C4-D4</f>
        <v>15857.769249999998</v>
      </c>
      <c r="F4" s="5"/>
      <c r="G4" s="5"/>
      <c r="H4" s="5"/>
      <c r="I4" s="5"/>
      <c r="J4" s="125"/>
      <c r="K4" s="126"/>
      <c r="L4" s="126"/>
      <c r="M4" s="126"/>
      <c r="N4" s="127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1" customHeight="1" x14ac:dyDescent="0.25">
      <c r="A5" s="5"/>
      <c r="B5" s="79">
        <f>B4+1</f>
        <v>2028</v>
      </c>
      <c r="C5" s="80">
        <f>Profit_Loss!F5</f>
        <v>196443.00000000003</v>
      </c>
      <c r="D5" s="80">
        <f>Profit_Loss!F9+Profit_Loss!F13+SUM(Profit_Loss!F14:F16)</f>
        <v>164530.26470000003</v>
      </c>
      <c r="E5" s="81">
        <f>C5-D5</f>
        <v>31912.7353</v>
      </c>
      <c r="F5" s="5"/>
      <c r="G5" s="5"/>
      <c r="H5" s="5"/>
      <c r="I5" s="5"/>
      <c r="J5" s="125"/>
      <c r="K5" s="126"/>
      <c r="L5" s="126"/>
      <c r="M5" s="126"/>
      <c r="N5" s="12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1" customHeight="1" x14ac:dyDescent="0.25">
      <c r="A6" s="5"/>
      <c r="B6" s="5"/>
      <c r="C6" s="5"/>
      <c r="D6" s="5"/>
      <c r="E6" s="5"/>
      <c r="F6" s="5"/>
      <c r="G6" s="5"/>
      <c r="H6" s="5"/>
      <c r="I6" s="5"/>
      <c r="J6" s="128"/>
      <c r="K6" s="129"/>
      <c r="L6" s="129"/>
      <c r="M6" s="129"/>
      <c r="N6" s="130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1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1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1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1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1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1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1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1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1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1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1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1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1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1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1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1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2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2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2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2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2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2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2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2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1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1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1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1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1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1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1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1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1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1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1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1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1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1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1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1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1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1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1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1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1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1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1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1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1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1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1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1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1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1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1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1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1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1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1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1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1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1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1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1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1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1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1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1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1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1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1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1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1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1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1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1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1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1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1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1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1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1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1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1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1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1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1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1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1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1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1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1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1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1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1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1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1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1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1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1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1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1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1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1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1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1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1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1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</sheetData>
  <mergeCells count="1">
    <mergeCell ref="J3:N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Intro</vt:lpstr>
      <vt:lpstr>Parameters</vt:lpstr>
      <vt:lpstr>Operational_Costs</vt:lpstr>
      <vt:lpstr>Investments</vt:lpstr>
      <vt:lpstr>SALES</vt:lpstr>
      <vt:lpstr>Profit_Loss</vt:lpstr>
      <vt:lpstr>Graphs</vt:lpstr>
      <vt:lpstr>consulting_price</vt:lpstr>
      <vt:lpstr>food_allowance</vt:lpstr>
      <vt:lpstr>gross_salary</vt:lpstr>
      <vt:lpstr>months_year</vt:lpstr>
      <vt:lpstr>salaries_year</vt:lpstr>
      <vt:lpstr>selling_price</vt:lpstr>
      <vt:lpstr>social_security</vt:lpstr>
      <vt:lpstr>staff_01</vt:lpstr>
      <vt:lpstr>staff_02</vt:lpstr>
      <vt:lpstr>staff_03</vt:lpstr>
      <vt:lpstr>VAT</vt:lpstr>
      <vt:lpstr>work_days_month</vt:lpstr>
      <vt:lpstr>work_months_year</vt:lpstr>
      <vt:lpstr>workers_insurance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Dumitrescu</dc:creator>
  <cp:lastModifiedBy>Ievgeniia Melnyk</cp:lastModifiedBy>
  <dcterms:created xsi:type="dcterms:W3CDTF">2025-09-30T12:31:42Z</dcterms:created>
  <dcterms:modified xsi:type="dcterms:W3CDTF">2025-11-07T16:34:27Z</dcterms:modified>
</cp:coreProperties>
</file>